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4" yWindow="27" windowWidth="13889" windowHeight="7173" tabRatio="787" activeTab="2"/>
  </bookViews>
  <sheets>
    <sheet name="Commercial Lic" sheetId="1" r:id="rId1"/>
    <sheet name="Education &amp; Non Profit Lic" sheetId="2" r:id="rId2"/>
    <sheet name="Government Lic" sheetId="3" r:id="rId3"/>
    <sheet name="Commercial Box " sheetId="4" r:id="rId4"/>
    <sheet name=" Education Box " sheetId="5" r:id="rId5"/>
  </sheets>
  <definedNames/>
  <calcPr fullCalcOnLoad="1"/>
</workbook>
</file>

<file path=xl/comments1.xml><?xml version="1.0" encoding="utf-8"?>
<comments xmlns="http://schemas.openxmlformats.org/spreadsheetml/2006/main">
  <authors>
    <author>omcpher</author>
  </authors>
  <commentList>
    <comment ref="B251" authorId="0">
      <text>
        <r>
          <rPr>
            <sz val="8"/>
            <rFont val="Tahoma"/>
            <family val="2"/>
          </rPr>
          <t>Applies to CS4. Having Upgrade Plan on any two of the following products qualifies for this upgrade: Photoshop, Photoshop Extended, Illustrator, InDesign, Dreamweaver, Flash Professional.</t>
        </r>
        <r>
          <rPr>
            <sz val="8"/>
            <rFont val="Tahoma"/>
            <family val="2"/>
          </rPr>
          <t xml:space="preserve">
</t>
        </r>
      </text>
    </comment>
    <comment ref="B334" authorId="0">
      <text>
        <r>
          <rPr>
            <sz val="8"/>
            <rFont val="Tahoma"/>
            <family val="2"/>
          </rPr>
          <t xml:space="preserve">Upsell from one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or Adobe Video Bundle.
</t>
        </r>
      </text>
    </comment>
    <comment ref="B336" authorId="0">
      <text>
        <r>
          <rPr>
            <sz val="8"/>
            <rFont val="Tahoma"/>
            <family val="2"/>
          </rPr>
          <t xml:space="preserve">Having Upgrade Plan on one of thefollowing suites qualifies for this upgrade: Design Standard , Design Premium, Web Standard, Web Premium, Production Premium, Creative Suite Standard or Premium, Studio 8, Production Studio Standard or Premium, Web Bundle, Design Bundle, or Adobe Video Bundle. **This upgrade applies to the license only, customer’s Upgrade Plan does not upgrade.
</t>
        </r>
      </text>
    </comment>
    <comment ref="B367" authorId="0">
      <text>
        <r>
          <rPr>
            <sz val="8"/>
            <rFont val="Tahoma"/>
            <family val="2"/>
          </rPr>
          <t xml:space="preserve">Upgrade from:
 After Effects Pro 5.x, 6.x, 7.0
 After Effects Standard 5.x, 6.x, or 7.0
 After Effects CS3, or CS4
</t>
        </r>
      </text>
    </comment>
    <comment ref="B368" authorId="0">
      <text>
        <r>
          <rPr>
            <sz val="8"/>
            <rFont val="Tahoma"/>
            <family val="2"/>
          </rPr>
          <t xml:space="preserve">Upgrade from:
 After Effects Pro 5.x, 6.x, 7.0
 After Effects Standard 5.x, 6.x, or 7.0
 After Effects CS3, or CS4
</t>
        </r>
      </text>
    </comment>
    <comment ref="B375" authorId="0">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376" authorId="0">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387" authorId="0">
      <text>
        <r>
          <rPr>
            <sz val="8"/>
            <rFont val="Tahoma"/>
            <family val="2"/>
          </rPr>
          <t xml:space="preserve">Upgrade from:
 After Effects Pro 5.x, 6.x, 7.0
 After Effects Standard 5.x, 6.x, or 7.0
 After Effects CS3, or CS4
</t>
        </r>
      </text>
    </comment>
    <comment ref="B388" authorId="0">
      <text>
        <r>
          <rPr>
            <sz val="8"/>
            <rFont val="Tahoma"/>
            <family val="2"/>
          </rPr>
          <t xml:space="preserve">Upgrade from:
 After Effects Pro 5.x, 6.x, 7.0
 After Effects Standard 5.x, 6.x, or 7.0
 After Effects CS3, or CS4
</t>
        </r>
      </text>
    </comment>
    <comment ref="B395" authorId="0">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396" authorId="0">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932" authorId="0">
      <text>
        <r>
          <rPr>
            <sz val="8"/>
            <rFont val="Tahoma"/>
            <family val="2"/>
          </rPr>
          <t xml:space="preserve">Any previous version of RoboHelp, RoboHelp Pro, RoboInfo®, RoboHelp Office Pro, RoboHelp Office Pro for .NET
</t>
        </r>
      </text>
    </comment>
    <comment ref="B933" authorId="0">
      <text>
        <r>
          <rPr>
            <sz val="8"/>
            <rFont val="Tahoma"/>
            <family val="2"/>
          </rPr>
          <t xml:space="preserve">Any previous version of RoboHelp, RoboHelp Pro, RoboInfo®, RoboHelp Office Pro, RoboHelp Office Pro for .NET
</t>
        </r>
      </text>
    </comment>
    <comment ref="A930" authorId="0">
      <text>
        <r>
          <rPr>
            <sz val="8"/>
            <rFont val="Tahoma"/>
            <family val="2"/>
          </rPr>
          <t>Provides a fast and easy way for technical communicators to
build, manage, and publish professional help systems and knowledge bases. Create powerful, searchable help systems and knowledge bases for desktop and web-based applications that incorporate standard and advanced help features, including tables of contents, indexes, glossaries, context-sensitive help, graphics, Adobe Captivate® simulations, Adobe Flash
animations, sound, and more.</t>
        </r>
      </text>
    </comment>
    <comment ref="A942" authorId="0">
      <text>
        <r>
          <rPr>
            <sz val="8"/>
            <rFont val="Tahoma"/>
            <family val="2"/>
          </rPr>
          <t xml:space="preserve">Adobe RoboHelp Server 7 software includes deployment improvements that make it easier to install and set up server-based features, Unicode support so you can publish help systems and knowledge bases in multiple languages for global audiences, and IPv6 support. </t>
        </r>
        <r>
          <rPr>
            <sz val="8"/>
            <rFont val="Tahoma"/>
            <family val="2"/>
          </rPr>
          <t xml:space="preserve">
</t>
        </r>
      </text>
    </comment>
    <comment ref="A954" authorId="0">
      <text>
        <r>
          <rPr>
            <sz val="8"/>
            <rFont val="Tahoma"/>
            <family val="2"/>
          </rPr>
          <t xml:space="preserve">Adobe Soundbooth software is an audio application that delivers focused tools to quickly accomplish everyday audio tasks — even if audio production isn't your specialty. Fast and intuitive, Soundbooth makes it easy to remove noise from recordings, polish voice-overs, customize music to fit a production, and much more. And while Soundbooth removes the mystery from audio work, it preserves the creative control and quality you expect from Adobe. </t>
        </r>
        <r>
          <rPr>
            <sz val="8"/>
            <rFont val="Tahoma"/>
            <family val="2"/>
          </rPr>
          <t xml:space="preserve">
</t>
        </r>
      </text>
    </comment>
    <comment ref="A991" authorId="0">
      <text>
        <r>
          <rPr>
            <sz val="8"/>
            <rFont val="Tahoma"/>
            <family val="2"/>
          </rPr>
          <t xml:space="preserve">Offers hundreds of customizable graphics, music clips, and special effects to create video presentations that look like a television newscast. </t>
        </r>
      </text>
    </comment>
    <comment ref="A4" authorId="0">
      <text>
        <r>
          <rPr>
            <b/>
            <sz val="8"/>
            <rFont val="Tahoma"/>
            <family val="2"/>
          </rPr>
          <t>Adobe Acrobat 9 Standard</t>
        </r>
        <r>
          <rPr>
            <sz val="8"/>
            <rFont val="Tahoma"/>
            <family val="2"/>
          </rPr>
          <t xml:space="preserve">
Reliably create and distribute PDF documents and forms with Adobe® Acrobat® 9 Standard software. Combine files from multiple applications in a single PDF file. Easily create fillable PDF forms to collect data electronically. And apply basic document security features.
</t>
        </r>
      </text>
    </comment>
    <comment ref="B519" authorId="0">
      <text>
        <r>
          <rPr>
            <sz val="8"/>
            <rFont val="Tahoma"/>
            <family val="2"/>
          </rPr>
          <t xml:space="preserve">Upsell from Design Standard CS3 3.0, Design Premium CS3 3.0, Web Suite Standard CS3 3.0, Web Suite Premium CS3 3.0, Production Premium CS3 3.0, Master Collection CS3 3.0, Master Collection CS3.3, Design Standard CS3.3, Design Premium CS3.3 and Web Premium CS3.3
</t>
        </r>
      </text>
    </comment>
    <comment ref="B521" authorId="0">
      <text>
        <r>
          <rPr>
            <sz val="8"/>
            <rFont val="Tahoma"/>
            <family val="2"/>
          </rPr>
          <t xml:space="preserve">Upsell from Web Premium CS4 and Design Premium CS4
</t>
        </r>
      </text>
    </comment>
    <comment ref="B520" authorId="0">
      <text>
        <r>
          <rPr>
            <sz val="8"/>
            <rFont val="Tahoma"/>
            <family val="2"/>
          </rPr>
          <t xml:space="preserve">Upsell from Design Standard CS3 3.0, Design Premium CS3 3.0, Web Suite Standard CS3 3.0, Web Suite Premium CS3 3.0, Production Premium CS3 3.0, Master Collection CS3 3.0, Master Collection CS3.3, Design Standard CS3.3, Design Premium CS3.3 and Web Premium CS3.3
</t>
        </r>
      </text>
    </comment>
    <comment ref="B522" authorId="0">
      <text>
        <r>
          <rPr>
            <sz val="8"/>
            <rFont val="Tahoma"/>
            <family val="2"/>
          </rPr>
          <t xml:space="preserve">Upsell from Web Premium CS4 and Design Premium CS4
</t>
        </r>
      </text>
    </comment>
    <comment ref="B523" authorId="0">
      <text>
        <r>
          <rPr>
            <sz val="8"/>
            <rFont val="Tahoma"/>
            <family val="2"/>
          </rPr>
          <t xml:space="preserve">Upgrade from Flash Pro MX2004, 8.0 CS3 or CS4, Flash Basic 8.0, Flash MX2004
</t>
        </r>
      </text>
    </comment>
    <comment ref="A20" authorId="0">
      <text>
        <r>
          <rPr>
            <sz val="8"/>
            <rFont val="Tahoma"/>
            <family val="2"/>
          </rPr>
          <t xml:space="preserve">Communicate and collaborate more effectively and securely with Adobe® Acrobat® 9 Pro software. Unify a wide range of content into a single, organized PDF Portfolio. Collaborate through electronic document reviews. Create and manage dynamic forms. And help protect sensitive information.
</t>
        </r>
      </text>
    </comment>
    <comment ref="A41" authorId="0">
      <text>
        <r>
          <rPr>
            <sz val="8"/>
            <rFont val="Tahoma"/>
            <family val="2"/>
          </rPr>
          <t xml:space="preserve">Take advantage of the complete feature set in Adobe Acrobat 9 software — plus Adobe Presenter and Adobe LiveCycle Designer — to deliver the richest, most engaging PDF communications. 
* Unify the widest range of content — including documents, spreadsheets, e-mails, images, video, 3D, and maps — in a single, compressed, and organized PDF Portfolio. 
* Collaborate through electronic document reviews. Create interactive forms and collect data easily. 
* Protect and control sensitive information with robust security features. 
* Enable users of Adobe Reader software¹ to save and sign forms², apply digital signatures, and participate in reviews. 
Get it all with Acrobat 9 Pro Extended.
</t>
        </r>
      </text>
    </comment>
    <comment ref="A89" authorId="0">
      <text>
        <r>
          <rPr>
            <sz val="8"/>
            <rFont val="Tahoma"/>
            <family val="2"/>
          </rPr>
          <t xml:space="preserve">Meet your personal recording studio. Record, mix, edit, and master audio faster and with more control than ever before. Use Adobe® Audition® 3 software to create music, record and mix a project, produce a radio spot, clean up audio files, and much more. Whatever you do with audio, Adobe Audition 3 software helps you sound your best.
</t>
        </r>
      </text>
    </comment>
    <comment ref="A102" authorId="0">
      <text>
        <r>
          <rPr>
            <sz val="8"/>
            <rFont val="Tahoma"/>
            <family val="2"/>
          </rPr>
          <t xml:space="preserve">Adobe Authorware 7 is the leading visual authoring tool for creating rich-media e-learning applications for delivery on corporate networks, CD/DVD, and the web.
</t>
        </r>
      </text>
    </comment>
    <comment ref="A110" authorId="0">
      <text>
        <r>
          <rPr>
            <sz val="8"/>
            <rFont val="Tahoma"/>
            <family val="2"/>
          </rPr>
          <t xml:space="preserve">Rapidly create professional and interactive eLearning content — no programming or multimedia skills required. Adobe® Captivate® 4 software’s friendly user interface and simple content creation workflows make it a breeze to develop content with software demonstrations, quizzes, scenario simulations, and other engaging experiences.  And deliver content virtually anywhere by publishing to Learning Management Systems and Adobe Acrobat® Connect™ Pro software.
</t>
        </r>
      </text>
    </comment>
    <comment ref="A231" authorId="0">
      <text>
        <r>
          <rPr>
            <sz val="8"/>
            <rFont val="Tahoma"/>
            <family val="2"/>
          </rPr>
          <t xml:space="preserve">Adobe Creative Suite® Design Premium software combines Adobe Photoshop CS5 Extended, Illustrator CS5, InDesign CS5, Flash Catalyst CS5, Flash Professional CS5, Dreamweaver® CS5, Fireworks® CS5, and Acrobat® 9 Pro.
</t>
        </r>
      </text>
    </comment>
    <comment ref="A284" authorId="0">
      <text>
        <r>
          <rPr>
            <sz val="8"/>
            <rFont val="Tahoma"/>
            <family val="2"/>
          </rPr>
          <t xml:space="preserve">Adobe® Creative Suite® 5 Design Standard software is a must-have upgrade for print professionals who need to deliver distinctive print designs under deadline, without sacrificing creative expression. Cutting-edge productivity and print tools make quick work of design tasks, and innovative paintbrushes let you add unique effects to your everyday print projects. Plus, now make creative reviews a core part of your design process with new Adobe CS Live online services. CS Live services are complimentary for a limited time </t>
        </r>
      </text>
    </comment>
    <comment ref="A407" authorId="0">
      <text>
        <r>
          <rPr>
            <sz val="8"/>
            <rFont val="Tahoma"/>
            <family val="2"/>
          </rPr>
          <t xml:space="preserve">Web Premium combines Adobe 
-Dreamweaver® CS4, 
-Flash® CS4 Professional, 
-Photoshop® CS4 Extended, 
-Illustrator® CS4, 
-Fireworks® CS4, 
-Acrobat® 9 Pro, 
-Soundbooth® CS4, and 
-Contribute® CS4
 with additional tools and services.
</t>
        </r>
      </text>
    </comment>
    <comment ref="A427" authorId="0">
      <text>
        <r>
          <rPr>
            <sz val="8"/>
            <rFont val="Tahoma"/>
            <family val="2"/>
          </rPr>
          <t xml:space="preserve">Web Premium combines Adobe 
-Dreamweaver® CS4, 
-Flash® CS4 Professional, 
-Photoshop® CS4 Extended, 
-Illustrator® CS4, 
-Fireworks® CS4, 
-Acrobat® 9 Pro, 
-Soundbooth® CS4, and 
-Contribute® CS4
 with additional tools and services.
</t>
        </r>
      </text>
    </comment>
    <comment ref="A357" authorId="0">
      <text>
        <r>
          <rPr>
            <sz val="8"/>
            <rFont val="Tahoma"/>
            <family val="2"/>
          </rPr>
          <t xml:space="preserve">Production Premium combines Adobe 
-After Effects® CS4, 
-Adobe Premiere® Pro CS4, 
-Photoshop® CS4 Extended, 
-Flash® CS4 Professional, 
-Illustrator® CS4, 
-Soundbooth® CS4, 
-Adobe OnLocation™ CS4, and Encore® CS4 
with additional tools and services.
</t>
        </r>
      </text>
    </comment>
    <comment ref="A456" authorId="0">
      <text>
        <r>
          <rPr>
            <sz val="8"/>
            <rFont val="Tahoma"/>
            <family val="2"/>
          </rPr>
          <t xml:space="preserve">Explore exciting new dimensions in the award-winning multimedia authoring environment of Adobe® Director® software and Adobe Shockwave® Player. Create engaging, interactive games, applications, simulations and more for the desktop, kiosks, DVDs, CDs, and the web. Robust, flexible authoring and a streamlined workflow deliver a greater return on your creativity.
</t>
        </r>
      </text>
    </comment>
    <comment ref="A492" authorId="0">
      <text>
        <r>
          <rPr>
            <sz val="8"/>
            <rFont val="Tahoma"/>
            <family val="2"/>
          </rPr>
          <t xml:space="preserve">Make your vision a reality with one of the industry's leading web authoring tools, Adobe® Dreamweaver software. Design exceptional websites faster than ever before with the new Live view and Adobe Photoshop Smart Object features. Work smarter thanks to enhanced integration with other Adobe tools, including Adobe Photoshop, Fireworks, and Flash Professional software and the Adobe AIR™ runtime.
</t>
        </r>
      </text>
    </comment>
    <comment ref="A513" authorId="0">
      <text>
        <r>
          <rPr>
            <b/>
            <sz val="9"/>
            <rFont val="Tahoma"/>
            <family val="2"/>
          </rPr>
          <t>eLearning Suite combines</t>
        </r>
        <r>
          <rPr>
            <sz val="8"/>
            <rFont val="Tahoma"/>
            <family val="2"/>
          </rPr>
          <t xml:space="preserve"> 
-Adobe Captivate® 4,
-Flash® CS4 Professional, 
-Dreamweaver® CS4,
- Photoshop® CS4 Extended, 
-Acrobat® 9 Pro, 
-Presenter 7, and 
-Soundbooth® CS4 
with additional tools and services.
</t>
        </r>
      </text>
    </comment>
    <comment ref="A537" authorId="0">
      <text>
        <r>
          <rPr>
            <sz val="8"/>
            <rFont val="Tahoma"/>
            <family val="2"/>
          </rPr>
          <t xml:space="preserve">Adobe® Fireworks software delivers compelling functionality for web designers with Live Styles, Smart Guides, universal 9-slice scaling, and CSS export. Interaction designers can now develop interface prototypes for Adobe Flex® and Adobe AIR™ applications with ease. Fireworks users can reach out to clients and team members with high-fidelity Adobe PDF output and free online meetings.
</t>
        </r>
      </text>
    </comment>
    <comment ref="A555" authorId="0">
      <text>
        <r>
          <rPr>
            <sz val="8"/>
            <rFont val="Tahoma"/>
            <family val="2"/>
          </rPr>
          <t xml:space="preserve">Create engaging interactive experiences for a wide variety of formats with the Adobe® Flash Professional authoring environment. New object-based animation tools make working in Flash easier for beginning and expert designers alike, while powerful design tools extend your creative possibilities. Streamline your workflow with new collaboration capabilities that help you create interactive websites, media-rich advertisements, instructional media, dynamic presentations, games, and more. Bring it all together in Flash and deliver to audiences everywhere — regardless of platform or device.
</t>
        </r>
      </text>
    </comment>
    <comment ref="A584" authorId="0">
      <text>
        <r>
          <rPr>
            <sz val="8"/>
            <rFont val="Tahoma"/>
            <family val="2"/>
          </rPr>
          <t xml:space="preserve">Adobe® Flash® Builder™ 4 Premium Edition software includes all features of Flash Builder 4 and adds professional testing tools, including profilers, network monitoring, an automated testing framework, integration with Flex® unit testing, and command line build support. It also includes Adobe ColdFusion® Builder™ software.
</t>
        </r>
        <r>
          <rPr>
            <sz val="8"/>
            <rFont val="Tahoma"/>
            <family val="2"/>
          </rPr>
          <t xml:space="preserve">
</t>
        </r>
      </text>
    </comment>
    <comment ref="A572" authorId="0">
      <text>
        <r>
          <rPr>
            <sz val="8"/>
            <rFont val="Tahoma"/>
            <family val="2"/>
          </rPr>
          <t xml:space="preserve">Adobe® Flash® Builder™ 4 software is a professional-grade development tool for rapidly building cross-platform rich Internet applications (RIAs) and content using the open source Flex® framework. It includes support for intelligent coding, debugging, and visual design and features testing tools that speed up development and lead to higher performing applications.
</t>
        </r>
      </text>
    </comment>
    <comment ref="A633" authorId="0">
      <text>
        <r>
          <rPr>
            <sz val="8"/>
            <rFont val="Tahoma"/>
            <family val="2"/>
          </rPr>
          <t xml:space="preserve">Stream high-quality Adobe® Flash® Player compatible content with Adobe Flash Media Streaming Server 3.5 software. Dramatic performance and security improvements help you make the most of your hardware resources — for less than the cost of the previous versions. Plus, you can better protect your rich media assets and even broadcast live video on the web and mobile devices.
</t>
        </r>
      </text>
    </comment>
    <comment ref="A669" authorId="0">
      <text>
        <r>
          <rPr>
            <sz val="8"/>
            <rFont val="Tahoma"/>
            <family val="2"/>
          </rPr>
          <t xml:space="preserve">Easily author and publish complex technical documentation with Adobe® FrameMaker® 9 software. Inform and engage readers with topic-based, structured, and unstructured content in XML and SGML using DITA and DocBook. Take advantage of an intuitive user interface, unified workflows, and a template-based authoring environment to simplify content delivery and conform to organizational requirements for consistency and branding.
</t>
        </r>
      </text>
    </comment>
    <comment ref="A687" authorId="0">
      <text>
        <r>
          <rPr>
            <sz val="8"/>
            <rFont val="Tahoma"/>
            <family val="2"/>
          </rPr>
          <t xml:space="preserve">Adobe® FrameMaker® Server 9 software </t>
        </r>
        <r>
          <rPr>
            <b/>
            <sz val="8"/>
            <rFont val="Tahoma"/>
            <family val="2"/>
          </rPr>
          <t>extends the power of Adobe FrameMaker 9 in an automated, server-based environment.</t>
        </r>
        <r>
          <rPr>
            <sz val="8"/>
            <rFont val="Tahoma"/>
            <family val="2"/>
          </rPr>
          <t xml:space="preserve"> Use the free FrameMaker Developer's Kit (FDK) and the software's built-in XML support and filters to facilitate high-volume publishing, including catalog, database, and directory publishing, as well as the production of personalized technical documents and custom eBooks.
</t>
        </r>
      </text>
    </comment>
    <comment ref="A740" authorId="0">
      <text>
        <r>
          <rPr>
            <sz val="8"/>
            <rFont val="Tahoma"/>
            <family val="2"/>
          </rPr>
          <t xml:space="preserve">ILOG Elixir provides eleven graphical data-display components for custom Adobe® Flex® 3 and Adobe AIR™ rich Internet applications development. ILOG Elixir helps turn raw data into clear, actionable information through a highly graphical and interactive user experience.
</t>
        </r>
      </text>
    </comment>
    <comment ref="A697" authorId="0">
      <text>
        <r>
          <rPr>
            <sz val="8"/>
            <rFont val="Tahoma"/>
            <family val="2"/>
          </rPr>
          <t xml:space="preserve">FreeHand MX software is a vector-based drawing application. With FreeHand MX, you can create vector graphics that can be scaled and printed at any resolution. You can use FreeHand MX to create print and web graphic illustrations, such as logos and advertising banners. You can also use FreeHand MX to turn your artwork into Adobe Flash animations. 
</t>
        </r>
      </text>
    </comment>
    <comment ref="A717" authorId="0">
      <text>
        <r>
          <rPr>
            <sz val="8"/>
            <rFont val="Tahoma"/>
            <family val="2"/>
          </rPr>
          <t xml:space="preserve">Provides a lean, code-only editor for web development. Advanced coding features enable you to instantly create and modify HTML, CFML, JSP, and XHTML tags, while enhanced productivity tools allow you to validate, reuse, navigate, and format code more easily.
</t>
        </r>
      </text>
    </comment>
    <comment ref="A719" authorId="0">
      <text>
        <r>
          <rPr>
            <sz val="8"/>
            <rFont val="Tahoma"/>
            <family val="2"/>
          </rPr>
          <t>Adobe Illustrator software is a comprehensive vector graphics environment that is ideal for all creative professionals, including web and interactive designers and developers, multimedia producers, motion graphics and visual effects designers, animators, and video professionals.</t>
        </r>
        <r>
          <rPr>
            <sz val="8"/>
            <rFont val="Tahoma"/>
            <family val="2"/>
          </rPr>
          <t xml:space="preserve">
</t>
        </r>
        <r>
          <rPr>
            <sz val="8"/>
            <color indexed="10"/>
            <rFont val="Tahoma"/>
            <family val="2"/>
          </rPr>
          <t>For more info see: 
 http://www.adobe.com/products/illustrator/whatsnew/?promoid=DINXD</t>
        </r>
      </text>
    </comment>
    <comment ref="A742" authorId="0">
      <text>
        <r>
          <rPr>
            <sz val="8"/>
            <rFont val="Tahoma"/>
            <family val="2"/>
          </rPr>
          <t xml:space="preserve">Adobe InDesign CS5 software is used to create compelling print layouts, immersive content for playback in the Adobe Flash® Player runtime, and interactive PDF documents. It is built for graphic designers, prepress and production professionals, and print service providers who work for magazines, design firms, advertising agencies, newspapers, book publishers, and retail/catalog companies, as well as in corporate design, commercial printing, and other leading-edge publishing environments.
</t>
        </r>
        <r>
          <rPr>
            <sz val="8"/>
            <color indexed="10"/>
            <rFont val="Tahoma"/>
            <family val="2"/>
          </rPr>
          <t xml:space="preserve">*NEW*
Adobe® InDesign® CS5 software introduces breakthrough productivity and collaboration features such as simplified object editing and selection, integration with Adobe CS Live online services,* and the ability to create rich interactive documents that attract and engage readers. CS Live services are complimentary for a limited time
For more info see: 
http://www.adobe.com/products/indesign/whatsnew/?promoid=DINXF
</t>
        </r>
      </text>
    </comment>
    <comment ref="A773" authorId="0">
      <text>
        <r>
          <rPr>
            <sz val="8"/>
            <rFont val="Tahoma"/>
            <family val="2"/>
          </rPr>
          <t xml:space="preserve">Photoshop Lightroom  software is designed specifically for professional and advanced amateur photographers. It is an efficient, powerful way to import, process, manage, and showcase large volumes of digital photographs. Lightroom enables you to spend less time sorting and organizing images, so you have more time to actually shoot and perfect them. 
</t>
        </r>
      </text>
    </comment>
    <comment ref="A785" authorId="0">
      <text>
        <r>
          <rPr>
            <sz val="8"/>
            <rFont val="Tahoma"/>
            <family val="2"/>
          </rPr>
          <t xml:space="preserve">the ideal page layout program for business, education, and small- and home-office professionals who want to create high-quality publications such as brochures and newsletters. Get started quickly with templates, graphics, and intuitive design tools; work productively across Adobe applications; and easily leverage existing content to create customized communications.
</t>
        </r>
      </text>
    </comment>
    <comment ref="A792" authorId="0">
      <text>
        <r>
          <rPr>
            <sz val="8"/>
            <rFont val="Tahoma"/>
            <family val="2"/>
          </rPr>
          <t xml:space="preserve">Adobe Photoshop CS5 is the essential software for perfecting digital images and is ideal for professional photographers, serious amateur photographers, and graphic designers.
</t>
        </r>
      </text>
    </comment>
    <comment ref="A814" authorId="0">
      <text>
        <r>
          <rPr>
            <sz val="8"/>
            <rFont val="Tahoma"/>
            <family val="2"/>
          </rPr>
          <t>Adobe Photoshop Elements 7 combines power and simplicity so you can make ordinary photos extraordinary; tell engaging stories in beautiful, personalized creations for print and the web; and easily find and view all your photos. And now, extend the capabilities of your photo-editing software with new Photoshop.com Plus membership.</t>
        </r>
      </text>
    </comment>
    <comment ref="A837" authorId="0">
      <text>
        <r>
          <rPr>
            <sz val="8"/>
            <rFont val="Tahoma"/>
            <family val="2"/>
          </rPr>
          <t xml:space="preserve">Adobe Photoshop CS4 Extended software delivers all of the unrivaled image-editing power of Photoshop CS5 plus much more, including breakthrough 3D painting and editing, rich motion graphics editing, and enhanced image analysis. 
</t>
        </r>
        <r>
          <rPr>
            <sz val="8"/>
            <color indexed="10"/>
            <rFont val="Tahoma"/>
            <family val="2"/>
          </rPr>
          <t xml:space="preserve">*New*
</t>
        </r>
        <r>
          <rPr>
            <b/>
            <sz val="8"/>
            <color indexed="10"/>
            <rFont val="Tahoma"/>
            <family val="2"/>
          </rPr>
          <t xml:space="preserve">Content-Aware Fill -
Remove any image detail or object and watch as Content-Aware Fill magically fills in the space left behind. This breakthrough technology matches lighting, tone, and noise so it looks as if the removed content never existed.
Complex selections made easy -
Easily select intricate image elements, such as hair, for refinements, compositing, or placing in layout. Eliminate background color around selection edges, and automatically vary selection edges and perfect masks using new refinement tools.
For more info see: 
http://www.adobe.com/products/photoshop/photoshopextended/whatsnew/?promoid=DINXJ
</t>
        </r>
        <r>
          <rPr>
            <sz val="8"/>
            <rFont val="Tahoma"/>
            <family val="2"/>
          </rPr>
          <t xml:space="preserve">
</t>
        </r>
      </text>
    </comment>
    <comment ref="A863" authorId="0">
      <text>
        <r>
          <rPr>
            <sz val="8"/>
            <rFont val="Tahoma"/>
            <family val="2"/>
          </rPr>
          <t xml:space="preserve">Adobe Photoshop Elements  &amp; Adobe Premiere Elements  software combines the #1 selling consumer photo- and video-editing software products at a great value, so you can tell amazing stories with photos and videos*. 
</t>
        </r>
      </text>
    </comment>
    <comment ref="A886" authorId="0">
      <text>
        <r>
          <rPr>
            <sz val="8"/>
            <rFont val="Tahoma"/>
            <family val="2"/>
          </rPr>
          <t xml:space="preserve">Adobe Premiere Elements makes it easy to create incredible movies. Get started quickly with automated moviemaking options, add knockout visuals and sound, and share your movies everywhere. And now, extend the capabilities of your video-editing software with new Photoshop.com Plus** membership.
</t>
        </r>
      </text>
    </comment>
    <comment ref="A909" authorId="0">
      <text>
        <r>
          <rPr>
            <sz val="8"/>
            <rFont val="Tahoma"/>
            <family val="2"/>
          </rPr>
          <t xml:space="preserve">Adobe Premiere Pro CS4 software is the start-to-finish video production solution ideal for editors, filmmakers, cable and network broadcasters, event and corporate videographers, rich media creative professionals, and hobbyists.
*NEW*
</t>
        </r>
        <r>
          <rPr>
            <sz val="8"/>
            <color indexed="10"/>
            <rFont val="Tahoma"/>
            <family val="2"/>
          </rPr>
          <t>Work dramatically faster thanks to the revolutionary native 64-bit, GPU-accelerated Mercury Playback Engine. Open projects faster, scrub through HD and higher-resolution footage more fluidly, and play back complex long-format and effects-heavy projects more reliably.</t>
        </r>
        <r>
          <rPr>
            <sz val="8"/>
            <rFont val="Tahoma"/>
            <family val="2"/>
          </rPr>
          <t xml:space="preserve">
</t>
        </r>
      </text>
    </comment>
    <comment ref="A18" authorId="0">
      <text>
        <r>
          <rPr>
            <sz val="8"/>
            <rFont val="Tahoma"/>
            <family val="2"/>
          </rPr>
          <t>Adobe Acrobat Capture 3.0 Personal Edition for Windows NT is a professional production tool for users who want to turn paper-based information into high-quality knowledge documents and publish them  electronically via the Web and more.</t>
        </r>
        <r>
          <rPr>
            <sz val="8"/>
            <rFont val="Tahoma"/>
            <family val="2"/>
          </rPr>
          <t xml:space="preserve">
</t>
        </r>
      </text>
    </comment>
    <comment ref="A329" authorId="0">
      <text>
        <r>
          <rPr>
            <sz val="8"/>
            <rFont val="Tahoma"/>
            <family val="2"/>
          </rPr>
          <t xml:space="preserve">Adobe® Creative Suite® 5 Master Collection software delivers a comprehensive creative toolset for designing across media. Explore lifelike natural painting, drawing in perspective, powerful 3D, and interactive experience design. Breakthrough performance gains accelerate image processing, rotoscoping, compositing, video editing, and more. From start to finish, tell your story with Master Collection.
</t>
        </r>
      </text>
    </comment>
    <comment ref="A338" authorId="0">
      <text>
        <r>
          <rPr>
            <sz val="8"/>
            <rFont val="Tahoma"/>
            <family val="2"/>
          </rPr>
          <t xml:space="preserve">Adobe® Creative Suite® 5 Master Collection software delivers a comprehensive creative toolset for designing across media. Explore lifelike natural painting, drawing in perspective, powerful 3D, and interactive experience design. Breakthrough performance gains accelerate image processing, rotoscoping, compositing, video editing, and more. From start to finish, tell your story with Master Collection.
</t>
        </r>
      </text>
    </comment>
    <comment ref="A611" authorId="0">
      <text>
        <r>
          <rPr>
            <sz val="8"/>
            <rFont val="Tahoma"/>
            <family val="2"/>
          </rPr>
          <t xml:space="preserve">Step up from Adobe® Flash® Media Streaming Server software to create even richer, more sophisticated experiences on the web and mobile devices with Adobe Flash Media Interactive Server software. Boost your streaming capacity and take advantage of advanced tools to deliver interactive social media applications to the broadest possible audience.
</t>
        </r>
      </text>
    </comment>
    <comment ref="B335" authorId="0">
      <text>
        <r>
          <rPr>
            <sz val="8"/>
            <rFont val="Tahoma"/>
            <family val="2"/>
          </rPr>
          <t xml:space="preserve">Upsell from one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or Adobe Video Bundle.
</t>
        </r>
      </text>
    </comment>
    <comment ref="B343" authorId="0">
      <text>
        <r>
          <rPr>
            <sz val="8"/>
            <rFont val="Tahoma"/>
            <family val="2"/>
          </rPr>
          <t xml:space="preserve">Upsell from one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or Adobe Video Bundle.
</t>
        </r>
      </text>
    </comment>
    <comment ref="B344" authorId="0">
      <text>
        <r>
          <rPr>
            <sz val="8"/>
            <rFont val="Tahoma"/>
            <family val="2"/>
          </rPr>
          <t xml:space="preserve">Upsell from one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or Adobe Video Bundle.
</t>
        </r>
      </text>
    </comment>
    <comment ref="B337" authorId="0">
      <text>
        <r>
          <rPr>
            <sz val="8"/>
            <rFont val="Tahoma"/>
            <family val="2"/>
          </rPr>
          <t xml:space="preserve">Having Upgrade Plan on one of thefollowing suites qualifies for this upgrade: Design Standard , Design Premium, Web Standard, Web Premium, Production Premium, Creative Suite Standard or Premium, Studio 8, Production Studio Standard or Premium, Web Bundle, Design Bundle, or Adobe Video Bundle. **This upgrade applies to the license only, customer’s Upgrade Plan does not upgrade.
</t>
        </r>
      </text>
    </comment>
    <comment ref="B345" authorId="0">
      <text>
        <r>
          <rPr>
            <sz val="8"/>
            <rFont val="Tahoma"/>
            <family val="2"/>
          </rPr>
          <t xml:space="preserve">Having Upgrade Plan on one of thefollowing suites qualifies for this upgrade: Design Standard , Design Premium, Web Standard, Web Premium, Production Premium, Creative Suite Standard or Premium, Studio 8, Production Studio Standard or Premium, Web Bundle, Design Bundle, or Adobe Video Bundle. **This upgrade applies to the license only, customer’s Upgrade Plan does not upgrade.
</t>
        </r>
      </text>
    </comment>
    <comment ref="B346" authorId="0">
      <text>
        <r>
          <rPr>
            <sz val="8"/>
            <rFont val="Tahoma"/>
            <family val="2"/>
          </rPr>
          <t xml:space="preserve">Having Upgrade Plan on one of thefollowing suites qualifies for this upgrade: Design Standard , Design Premium, Web Standard, Web Premium, Production Premium, Creative Suite Standard or Premium, Studio 8, Production Studio Standard or Premium, Web Bundle, Design Bundle, or Adobe Video Bundle. **This upgrade applies to the license only, customer’s Upgrade Plan does not upgrade.
</t>
        </r>
      </text>
    </comment>
    <comment ref="B233" authorId="0">
      <text>
        <r>
          <rPr>
            <sz val="8"/>
            <rFont val="Tahoma"/>
            <family val="2"/>
          </rPr>
          <t xml:space="preserve">Upgrade from: 
Design Standard CS4 
Design Premium CS4 
Web Standard CS4 
Web Premium CS4 
Production Premium CS4 
Master Collection CS4
</t>
        </r>
      </text>
    </comment>
    <comment ref="B236"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35"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34" authorId="0">
      <text>
        <r>
          <rPr>
            <sz val="8"/>
            <rFont val="Tahoma"/>
            <family val="2"/>
          </rPr>
          <t xml:space="preserve">Upgrade from: 
Design Standard CS4 
Design Premium CS4 
Web Standard CS4 
Web Premium CS4 
Production Premium CS4 
Master Collection CS4
</t>
        </r>
      </text>
    </comment>
    <comment ref="B252" authorId="0">
      <text>
        <r>
          <rPr>
            <sz val="8"/>
            <rFont val="Tahoma"/>
            <family val="2"/>
          </rPr>
          <t>Applies to CS4. Having Upgrade Plan on any two of the following products qualifies for this upgrade: Photoshop, Photoshop Extended, Illustrator, InDesign, Dreamweaver, Flash Professional.</t>
        </r>
        <r>
          <rPr>
            <sz val="8"/>
            <rFont val="Tahoma"/>
            <family val="2"/>
          </rPr>
          <t xml:space="preserve">
</t>
        </r>
      </text>
    </comment>
    <comment ref="B255" authorId="0">
      <text>
        <r>
          <rPr>
            <sz val="8"/>
            <rFont val="Tahoma"/>
            <family val="2"/>
          </rPr>
          <t xml:space="preserve">Upgrade from: 
Design Standard CS4 
Design Premium CS4 
Web Standard CS4 
Web Premium CS4 
Production Premium CS4 
Master Collection CS4
</t>
        </r>
      </text>
    </comment>
    <comment ref="B256" authorId="0">
      <text>
        <r>
          <rPr>
            <sz val="8"/>
            <rFont val="Tahoma"/>
            <family val="2"/>
          </rPr>
          <t xml:space="preserve">Upgrade from: 
Design Standard CS4 
Design Premium CS4 
Web Standard CS4 
Web Premium CS4 
Production Premium CS4 
Master Collection CS4
</t>
        </r>
      </text>
    </comment>
    <comment ref="B257"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58"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73" authorId="0">
      <text>
        <r>
          <rPr>
            <sz val="8"/>
            <rFont val="Tahoma"/>
            <family val="2"/>
          </rPr>
          <t>Applies to CS4. Having Upgrade Plan on any two of the following products qualifies for this upgrade: Photoshop, Photoshop Extended, Illustrator, InDesign, Dreamweaver, Flash Professional.</t>
        </r>
        <r>
          <rPr>
            <sz val="8"/>
            <rFont val="Tahoma"/>
            <family val="2"/>
          </rPr>
          <t xml:space="preserve">
</t>
        </r>
      </text>
    </comment>
    <comment ref="B274" authorId="0">
      <text>
        <r>
          <rPr>
            <sz val="8"/>
            <rFont val="Tahoma"/>
            <family val="2"/>
          </rPr>
          <t>Applies to CS4. Having Upgrade Plan on any two of the following products qualifies for this upgrade: Photoshop, Photoshop Extended, Illustrator, InDesign, Dreamweaver, Flash Professional.</t>
        </r>
        <r>
          <rPr>
            <sz val="8"/>
            <rFont val="Tahoma"/>
            <family val="2"/>
          </rPr>
          <t xml:space="preserve">
</t>
        </r>
      </text>
    </comment>
    <comment ref="B286" authorId="0">
      <text>
        <r>
          <rPr>
            <sz val="8"/>
            <rFont val="Tahoma"/>
            <family val="2"/>
          </rPr>
          <t xml:space="preserve">Upgrade from: 
Design Standard CS4 
Design Premium CS4 
Web Standard CS4 
Web Premium CS4 
Production Premium CS4 
Master Collection CS4
</t>
        </r>
      </text>
    </comment>
    <comment ref="B287" authorId="0">
      <text>
        <r>
          <rPr>
            <sz val="8"/>
            <rFont val="Tahoma"/>
            <family val="2"/>
          </rPr>
          <t xml:space="preserve">Upgrade from: 
Design Standard CS4 
Design Premium CS4 
Web Standard CS4 
Web Premium CS4 
Production Premium CS4 
Master Collection CS4
</t>
        </r>
      </text>
    </comment>
    <comment ref="B306"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07"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88"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89"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04" authorId="0">
      <text>
        <r>
          <rPr>
            <sz val="8"/>
            <rFont val="Tahoma"/>
            <family val="2"/>
          </rPr>
          <t xml:space="preserve">Upgrade from: 
Design Standard CS4 
Design Premium CS4 
Web Standard CS4 
Web Premium CS4 
Production Premium CS4 
Master Collection CS4
</t>
        </r>
      </text>
    </comment>
    <comment ref="B305" authorId="0">
      <text>
        <r>
          <rPr>
            <sz val="8"/>
            <rFont val="Tahoma"/>
            <family val="2"/>
          </rPr>
          <t xml:space="preserve">Upgrade from: 
Design Standard CS4 
Design Premium CS4 
Web Standard CS4 
Web Premium CS4 
Production Premium CS4 
Master Collection CS4
</t>
        </r>
      </text>
    </comment>
    <comment ref="B359" authorId="0">
      <text>
        <r>
          <rPr>
            <sz val="8"/>
            <rFont val="Tahoma"/>
            <family val="2"/>
          </rPr>
          <t xml:space="preserve">Upgrade from: 
Design Standard CS4 
Design Premium CS4 
Web Standard CS4 
Web Premium CS4 
Production Premium CS4 
Master Collection CS4
</t>
        </r>
      </text>
    </comment>
    <comment ref="B360" authorId="0">
      <text>
        <r>
          <rPr>
            <sz val="8"/>
            <rFont val="Tahoma"/>
            <family val="2"/>
          </rPr>
          <t xml:space="preserve">Upgrade from: 
Design Standard CS4 
Design Premium CS4 
Web Standard CS4 
Web Premium CS4 
Production Premium CS4 
Master Collection CS4
</t>
        </r>
      </text>
    </comment>
    <comment ref="B379" authorId="0">
      <text>
        <r>
          <rPr>
            <sz val="8"/>
            <rFont val="Tahoma"/>
            <family val="2"/>
          </rPr>
          <t xml:space="preserve">Upgrade from: 
Design Standard CS4 
Design Premium CS4 
Web Standard CS4 
Web Premium CS4 
Production Premium CS4 
Master Collection CS4
</t>
        </r>
      </text>
    </comment>
    <comment ref="B380" authorId="0">
      <text>
        <r>
          <rPr>
            <sz val="8"/>
            <rFont val="Tahoma"/>
            <family val="2"/>
          </rPr>
          <t xml:space="preserve">Upgrade from: 
Design Standard CS4 
Design Premium CS4 
Web Standard CS4 
Web Premium CS4 
Production Premium CS4 
Master Collection CS4
</t>
        </r>
      </text>
    </comment>
    <comment ref="B361"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62"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81"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82"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11"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12"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31"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32"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09" authorId="0">
      <text>
        <r>
          <rPr>
            <sz val="8"/>
            <rFont val="Tahoma"/>
            <family val="2"/>
          </rPr>
          <t xml:space="preserve">Upgrade from: 
Design Standard CS4 
Design Premium CS4 
Web Standard CS4 
Web Premium CS4 
Production Premium CS4 
Master Collection CS4
</t>
        </r>
      </text>
    </comment>
    <comment ref="B410" authorId="0">
      <text>
        <r>
          <rPr>
            <sz val="8"/>
            <rFont val="Tahoma"/>
            <family val="2"/>
          </rPr>
          <t xml:space="preserve">Upgrade from: 
Design Standard CS4 
Design Premium CS4 
Web Standard CS4 
Web Premium CS4 
Production Premium CS4 
Master Collection CS4
</t>
        </r>
      </text>
    </comment>
    <comment ref="B429" authorId="0">
      <text>
        <r>
          <rPr>
            <sz val="8"/>
            <rFont val="Tahoma"/>
            <family val="2"/>
          </rPr>
          <t xml:space="preserve">Upgrade from: 
Design Standard CS4 
Design Premium CS4 
Web Standard CS4 
Web Premium CS4 
Production Premium CS4 
Master Collection CS4
</t>
        </r>
      </text>
    </comment>
    <comment ref="B430" authorId="0">
      <text>
        <r>
          <rPr>
            <sz val="8"/>
            <rFont val="Tahoma"/>
            <family val="2"/>
          </rPr>
          <t xml:space="preserve">Upgrade from: 
Design Standard CS4 
Design Premium CS4 
Web Standard CS4 
Web Premium CS4 
Production Premium CS4 
Master Collection CS4
</t>
        </r>
      </text>
    </comment>
    <comment ref="A190" authorId="0">
      <text>
        <r>
          <rPr>
            <sz val="8"/>
            <rFont val="Tahoma"/>
            <family val="2"/>
          </rPr>
          <t xml:space="preserve">Adobe Contribute CS5 software is a powerful web publishing and website management tool that integrates authoring, reviewing, and publishing in an easy-to-use WYSIWYG HTML editor. Increase web publishing productivity collaboratively while simplifying oversight and approval tasks.
</t>
        </r>
      </text>
    </comment>
    <comment ref="A215" authorId="0">
      <text>
        <r>
          <rPr>
            <sz val="8"/>
            <rFont val="Tahoma"/>
            <family val="2"/>
          </rPr>
          <t xml:space="preserve">Adobe Contribute Publishing Server software tracks and controls access and publishing activities of individual users of Adobe Contribute software. It provides central management of site connections and access permissions and a deeper view into publishing activities through logging and e-mail notifications.
As a lightweight server application, Contribute Publishing Server is easily installed in minutes on Windows®, Linux®, and UNIX® servers, or on any standard J2EE application environment. Contribute Publishing Server integrates with enterprise systems using LDAP and Active Directory user directories and enables users to publish activities across large numbers of websites and publishers.
</t>
        </r>
      </text>
    </comment>
    <comment ref="A473" authorId="0">
      <text>
        <r>
          <rPr>
            <sz val="8"/>
            <rFont val="Tahoma"/>
            <family val="2"/>
          </rPr>
          <t xml:space="preserve">Adobe® Distiller® Server 8 software converts PostScript® to Adobe PDF using a server. With Distiller Server 8, your workgroup can: 
* Create reliable, compact final files 
* Easily integrate Adobe PDF into document workflows 
* Utilize Adobe PDF technology and standards 
</t>
        </r>
      </text>
    </comment>
    <comment ref="A619" authorId="0">
      <text>
        <r>
          <rPr>
            <sz val="8"/>
            <rFont val="Tahoma"/>
            <family val="2"/>
          </rPr>
          <t xml:space="preserve">Step up from Adobe® Flash® Media Streaming Server software to create even richer, more sophisticated experiences on the web and mobile devices with Adobe Flash Media Interactive Server software. Boost your streaming capacity and take advantage of advanced tools to deliver interactive social media applications to the broadest possible audience.
</t>
        </r>
      </text>
    </comment>
    <comment ref="A638" authorId="0">
      <text>
        <r>
          <rPr>
            <sz val="8"/>
            <rFont val="Tahoma"/>
            <family val="2"/>
          </rPr>
          <t xml:space="preserve">Stream high-quality Adobe® Flash® Player compatible content with Adobe Flash Media Streaming Server 3.5 software. Dramatic performance and security improvements help you make the most of your hardware resources — for less than the cost of the previous versions. Plus, you can better protect your rich media assets and even broadcast live video on the web and mobile devices.
</t>
        </r>
      </text>
    </comment>
  </commentList>
</comments>
</file>

<file path=xl/comments2.xml><?xml version="1.0" encoding="utf-8"?>
<comments xmlns="http://schemas.openxmlformats.org/spreadsheetml/2006/main">
  <authors>
    <author>omcpher</author>
  </authors>
  <commentList>
    <comment ref="B114" authorId="0">
      <text>
        <r>
          <rPr>
            <sz val="8"/>
            <rFont val="Tahoma"/>
            <family val="2"/>
          </rPr>
          <t xml:space="preserve">Having an upgrade plan on one of the following:
Design Standard CS3
Design Premium CS3
Web Standard CS3
Web Premium CS3
Production Premium CS3
</t>
        </r>
      </text>
    </comment>
    <comment ref="B115" authorId="0">
      <text>
        <r>
          <rPr>
            <sz val="8"/>
            <rFont val="Tahoma"/>
            <family val="2"/>
          </rPr>
          <t xml:space="preserve">Having an upgrade plan on one of the following:
Design Standard CS3
Design Premium CS3
Web Standard CS3
Web Premium CS3
Production Premium CS3
</t>
        </r>
      </text>
    </comment>
    <comment ref="B116" authorId="0">
      <text>
        <r>
          <rPr>
            <sz val="8"/>
            <rFont val="Tahoma"/>
            <family val="2"/>
          </rPr>
          <t xml:space="preserve">Having an upgrade plan on two of the following:
Design Standard CS3
Design Premium CS3
Web Standard CS3
Web Premium CS3
Production Premium CS3
</t>
        </r>
      </text>
    </comment>
    <comment ref="B117" authorId="0">
      <text>
        <r>
          <rPr>
            <sz val="8"/>
            <rFont val="Tahoma"/>
            <family val="2"/>
          </rPr>
          <t xml:space="preserve">Having an upgrade plan on two of the following:
Design Standard CS3
Design Premium CS3
Web Standard CS3
Web Premium CS3
Production Premium CS3
</t>
        </r>
      </text>
    </comment>
    <comment ref="B120" authorId="0">
      <text>
        <r>
          <rPr>
            <sz val="8"/>
            <rFont val="Tahoma"/>
            <family val="2"/>
          </rPr>
          <t xml:space="preserve">Having an upgrade plan on one of the following:
Design Standard CS3
Design Premium CS3
Web Standard CS3
Web Premium CS3
Production Premium CS3
</t>
        </r>
      </text>
    </comment>
    <comment ref="B121" authorId="0">
      <text>
        <r>
          <rPr>
            <sz val="8"/>
            <rFont val="Tahoma"/>
            <family val="2"/>
          </rPr>
          <t xml:space="preserve">Having an upgrade plan on one of the following:
Design Standard CS3
Design Premium CS3
Web Standard CS3
Web Premium CS3
Production Premium CS3
</t>
        </r>
      </text>
    </comment>
    <comment ref="B122" authorId="0">
      <text>
        <r>
          <rPr>
            <sz val="8"/>
            <rFont val="Tahoma"/>
            <family val="2"/>
          </rPr>
          <t xml:space="preserve">Having an upgrade plan on two of the following:
Design Standard CS3
Design Premium CS3
Web Standard CS3
Web Premium CS3
Production Premium CS3
</t>
        </r>
      </text>
    </comment>
    <comment ref="B123" authorId="0">
      <text>
        <r>
          <rPr>
            <sz val="8"/>
            <rFont val="Tahoma"/>
            <family val="2"/>
          </rPr>
          <t xml:space="preserve">Having an upgrade plan on two of the following:
Design Standard CS3
Design Premium CS3
Web Standard CS3
Web Premium CS3
Production Premium CS3
</t>
        </r>
      </text>
    </comment>
    <comment ref="A277" authorId="0">
      <text>
        <r>
          <rPr>
            <b/>
            <sz val="8"/>
            <rFont val="Tahoma"/>
            <family val="2"/>
          </rPr>
          <t>Adobe Digital School Collection includes:</t>
        </r>
        <r>
          <rPr>
            <sz val="8"/>
            <rFont val="Tahoma"/>
            <family val="2"/>
          </rPr>
          <t xml:space="preserve">
- Photoshop Elements 7
- Premiere Elements 7
- Adobe Contribute CS4
- Adobe Acrobat 9 Pro
- Adobe Soundbooth CS4
-Teacher Resource DVD (ready-to-use lesson plans, tutorials, and tips and tricks)
</t>
        </r>
        <r>
          <rPr>
            <b/>
            <sz val="8"/>
            <rFont val="Tahoma"/>
            <family val="2"/>
          </rPr>
          <t xml:space="preserve">The Adobe Digital School Collection is available to K–12 schools and districts only.
</t>
        </r>
      </text>
    </comment>
    <comment ref="A5" authorId="0">
      <text>
        <r>
          <rPr>
            <sz val="8"/>
            <rFont val="Tahoma"/>
            <family val="2"/>
          </rPr>
          <t xml:space="preserve">Communicate and collaborate more effectively and securely with Adobe® Acrobat® 9 Pro software. Unify a wide range of content into a single, organized PDF Portfolio. Collaborate through electronic document reviews. Create and manage dynamic forms. And help protect sensitive information.
</t>
        </r>
      </text>
    </comment>
    <comment ref="A18" authorId="0">
      <text>
        <r>
          <rPr>
            <sz val="8"/>
            <rFont val="Tahoma"/>
            <family val="2"/>
          </rPr>
          <t xml:space="preserve">Take advantage of the complete feature set in Adobe Acrobat 9 software — plus Adobe Presenter and Adobe LiveCycle Designer — to deliver the richest, most engaging PDF communications. 
* Unify the widest range of content — including documents, spreadsheets, e-mails, images, video, 3D, and maps — in a single, compressed, and organized PDF Portfolio. 
* Collaborate through electronic document reviews. Create interactive forms and collect data easily. 
* Protect and control sensitive information with robust security features. 
* Enable users of Adobe Reader software¹ to save and sign forms², apply digital signatures, and participate in reviews. 
Get it all with Acrobat 9 Pro Extended.
</t>
        </r>
      </text>
    </comment>
    <comment ref="A28" authorId="0">
      <text>
        <r>
          <rPr>
            <sz val="8"/>
            <rFont val="Tahoma"/>
            <family val="2"/>
          </rPr>
          <t>The only editorial workflow program designed to tightly integrate with Adobe InDesign® CS4 software, InCopy helps writers and editors collaborate more effectively with designers to accelerate production cycles. With new web-based screen sharing for real-time collaboration and enhanced support for long-document creation and multichannel publishing, InCopy CS4 helps streamline even the most demanding editorial workflows.</t>
        </r>
        <r>
          <rPr>
            <sz val="8"/>
            <rFont val="Tahoma"/>
            <family val="2"/>
          </rPr>
          <t xml:space="preserve">
</t>
        </r>
      </text>
    </comment>
    <comment ref="A41" authorId="0">
      <text>
        <r>
          <rPr>
            <b/>
            <sz val="8"/>
            <rFont val="Tahoma"/>
            <family val="2"/>
          </rPr>
          <t xml:space="preserve">Adobe After Effects CS4
</t>
        </r>
        <r>
          <rPr>
            <sz val="8"/>
            <rFont val="Tahoma"/>
            <family val="2"/>
          </rPr>
          <t xml:space="preserve">
Adobe After Effects CS4 software features 2D and 3D compositing and animation tools, sophisticated effects, and tight integration with Adobe’s world-class design applications. 
Expand your creative options by importing Adobe Photoshop® CS4 Extended 3D and video layers, and create the look of cel animation from live footage with the new Cartoon effect. 
Explore new creative arenas by exporting After Effects compositions to Adobe Flash CS4 Professional software for editing, and track even the most challenging shots with the 2.5D planar motion tracking in Mocha for Adobe After Effects software, which is included. Whether you’re producing motion graphics or visual effects, After Effects CS4 delivers an uninterrupted, streamlined workflow.</t>
        </r>
      </text>
    </comment>
    <comment ref="A55" authorId="0">
      <text>
        <r>
          <rPr>
            <sz val="8"/>
            <rFont val="Tahoma"/>
            <family val="2"/>
          </rPr>
          <t xml:space="preserve">Meet your personal recording studio. Record, mix, edit, and master audio faster and with more control than ever before. Use Adobe® Audition® 3 software to create music, record and mix a project, produce a radio spot, clean up audio files, and much more. Whatever you do with audio, Adobe Audition 3 software helps you sound your best.
</t>
        </r>
      </text>
    </comment>
    <comment ref="A68" authorId="0">
      <text>
        <r>
          <rPr>
            <sz val="8"/>
            <rFont val="Tahoma"/>
            <family val="2"/>
          </rPr>
          <t xml:space="preserve">Adobe Authorware 7 is the leading visual authoring tool for creating rich-media e-learning applications for delivery on corporate networks, CD/DVD, and the web.
</t>
        </r>
      </text>
    </comment>
    <comment ref="A73" authorId="0">
      <text>
        <r>
          <rPr>
            <sz val="8"/>
            <rFont val="Tahoma"/>
            <family val="2"/>
          </rPr>
          <t xml:space="preserve">Design Premium combines Adobe
- InDesign CS4, 
-Photoshop CS4 Extended, 
-Illustrator CS4, 
-Flash CS4 Professional, 
-Dreamweaver CS4, 
-Fireworks CS4, and 
- Acrobat 9 Pro 
with additional tools and services.
</t>
        </r>
      </text>
    </comment>
    <comment ref="A92" authorId="0">
      <text>
        <r>
          <rPr>
            <sz val="8"/>
            <rFont val="Tahoma"/>
            <family val="2"/>
          </rPr>
          <t xml:space="preserve">Design Standard combines 
- Adobe InDesign® CS4,
- Photoshop® CS4, 
-Illustrator® CS4, and 
-Acrobat® 9 Pro 
with additional tools and services.
</t>
        </r>
      </text>
    </comment>
    <comment ref="A112" authorId="0">
      <text>
        <r>
          <rPr>
            <sz val="8"/>
            <rFont val="Tahoma"/>
            <family val="2"/>
          </rPr>
          <t xml:space="preserve">Master Collection combines Adobe InDesign® CS4, Photoshop® CS4 Extended, Illustrator® CS4, Acrobat® 9 Pro, Flash® CS4 Professional, Dreamweaver® CS4, Fireworks® CS4, Contribute® CS4, After Effects® CS4, Adobe Premiere® Pro CS4, Soundbooth® CS4, Adobe OnLocation™ CS4, and Encore® CS4 with additional tools and services.
</t>
        </r>
        <r>
          <rPr>
            <b/>
            <sz val="8"/>
            <rFont val="Tahoma"/>
            <family val="2"/>
          </rPr>
          <t>All CS4 Products are in Master Collection.</t>
        </r>
        <r>
          <rPr>
            <sz val="8"/>
            <rFont val="Tahoma"/>
            <family val="2"/>
          </rPr>
          <t xml:space="preserve">
</t>
        </r>
      </text>
    </comment>
    <comment ref="A138" authorId="0">
      <text>
        <r>
          <rPr>
            <sz val="8"/>
            <rFont val="Tahoma"/>
            <family val="2"/>
          </rPr>
          <t xml:space="preserve">Production Premium combines Adobe 
-After Effects® CS4, 
-Adobe Premiere® Pro CS4, 
-Photoshop® CS4 Extended, 
-Flash® CS4 Professional, 
-Illustrator® CS4, 
-Soundbooth® CS4, 
-Adobe OnLocation™ CS4, and Encore® CS4 
with additional tools and services.
</t>
        </r>
      </text>
    </comment>
    <comment ref="A157" authorId="0">
      <text>
        <r>
          <rPr>
            <sz val="8"/>
            <rFont val="Tahoma"/>
            <family val="2"/>
          </rPr>
          <t xml:space="preserve">Web Premium combines Adobe 
-Dreamweaver® CS4, 
-Flash® CS4 Professional, 
-Photoshop® CS4 Extended, 
-Illustrator® CS4, 
-Fireworks® CS4, 
-Acrobat® 9 Pro, 
-Soundbooth® CS4, and 
-Contribute® CS4
 with additional tools and services.
</t>
        </r>
      </text>
    </comment>
    <comment ref="A174" authorId="0">
      <text>
        <r>
          <rPr>
            <sz val="8"/>
            <rFont val="Tahoma"/>
            <family val="2"/>
          </rPr>
          <t xml:space="preserve">Rapidly create professional and interactive eLearning content — no programming or multimedia skills required. Adobe® Captivate® 4 software’s friendly user interface and simple content creation workflows make it a breeze to develop content with software demonstrations, quizzes, scenario simulations, and other engaging experiences.  And deliver content virtually anywhere by publishing to Learning Management Systems and Adobe Acrobat® Connect™ Pro software.
</t>
        </r>
      </text>
    </comment>
    <comment ref="A639" authorId="0">
      <text>
        <r>
          <rPr>
            <sz val="8"/>
            <rFont val="Tahoma"/>
            <family val="2"/>
          </rPr>
          <t xml:space="preserve">Offers hundreds of customizable graphics, music clips, and special effects to create video presentations that look like a television newscast. </t>
        </r>
      </text>
    </comment>
  </commentList>
</comments>
</file>

<file path=xl/comments3.xml><?xml version="1.0" encoding="utf-8"?>
<comments xmlns="http://schemas.openxmlformats.org/spreadsheetml/2006/main">
  <authors>
    <author>lresic</author>
    <author>omcpher</author>
  </authors>
  <commentList>
    <comment ref="A285" authorId="0">
      <text>
        <r>
          <rPr>
            <sz val="8"/>
            <rFont val="Tahoma"/>
            <family val="2"/>
          </rPr>
          <t xml:space="preserve">Adobe® Distiller® Server 8 software converts PostScript® to Adobe PDF using a server. With Distiller Server 8, your workgroup can: 
-Create reliable, compact final files 
-Easily integrate Adobe PDF into document workflows 
-Utilize Adobe PDF technology and standards </t>
        </r>
        <r>
          <rPr>
            <b/>
            <sz val="8"/>
            <rFont val="Tahoma"/>
            <family val="2"/>
          </rPr>
          <t xml:space="preserve">
</t>
        </r>
      </text>
    </comment>
    <comment ref="B204" authorId="1">
      <text>
        <r>
          <rPr>
            <sz val="8"/>
            <rFont val="Tahoma"/>
            <family val="2"/>
          </rPr>
          <t xml:space="preserve">Having an upgrade plan on one of the following:
Design Standard CS4
Design Premium CS4
Web Standard CS4
Web Premium CS4
Production Premium CS4
</t>
        </r>
      </text>
    </comment>
    <comment ref="B225" authorId="1">
      <text>
        <r>
          <rPr>
            <sz val="8"/>
            <rFont val="Tahoma"/>
            <family val="2"/>
          </rPr>
          <t>Upgrade from:
Adobe After Effects CS5, CS4, CS3 Professional, 7.0 Professional, or 7.0 Standard</t>
        </r>
      </text>
    </comment>
    <comment ref="B227" authorId="1">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203" authorId="1">
      <text>
        <r>
          <rPr>
            <sz val="8"/>
            <rFont val="Tahoma"/>
            <family val="2"/>
          </rPr>
          <t xml:space="preserve">Upsell from 1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Adobe Video Bundle
</t>
        </r>
      </text>
    </comment>
    <comment ref="A446" authorId="1">
      <text>
        <r>
          <rPr>
            <sz val="8"/>
            <rFont val="Tahoma"/>
            <family val="2"/>
          </rPr>
          <t xml:space="preserve">ILOG Elixir provides eleven graphical data-display components for custom Adobe® Flex® 3 and Adobe AIR™ rich Internet applications development. ILOG Elixir helps turn raw data into clear, actionable information through a highly graphical and interactive user experience.
</t>
        </r>
      </text>
    </comment>
    <comment ref="B146" authorId="1">
      <text>
        <r>
          <rPr>
            <sz val="8"/>
            <rFont val="Tahoma"/>
            <family val="2"/>
          </rPr>
          <t xml:space="preserve">Upgrade from: 
Design Standard CS4 
Design Premium CS4 
Web Standard CS4 
Web Premium CS4 
Production Premium CS4 
Master Collection CS4
</t>
        </r>
      </text>
    </comment>
    <comment ref="B148"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158"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176"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185"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08" authorId="1">
      <text>
        <r>
          <rPr>
            <sz val="8"/>
            <rFont val="Tahoma"/>
            <family val="2"/>
          </rPr>
          <t xml:space="preserve">Upsell from 1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Adobe Video Bundle
</t>
        </r>
      </text>
    </comment>
    <comment ref="B209" authorId="1">
      <text>
        <r>
          <rPr>
            <sz val="8"/>
            <rFont val="Tahoma"/>
            <family val="2"/>
          </rPr>
          <t xml:space="preserve">Having an upgrade plan on one of the following:
Design Standard CS4
Design Premium CS4
Web Standard CS4
Web Premium CS4
Production Premium CS4
</t>
        </r>
      </text>
    </comment>
    <comment ref="B220"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30"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35" authorId="1">
      <text>
        <r>
          <rPr>
            <sz val="8"/>
            <rFont val="Tahoma"/>
            <family val="2"/>
          </rPr>
          <t>Upgrade from:
Adobe After Effects CS5, CS4, CS3 Professional, 7.0 Professional, or 7.0 Standard</t>
        </r>
      </text>
    </comment>
    <comment ref="B237" authorId="1">
      <text>
        <r>
          <rPr>
            <sz val="8"/>
            <rFont val="Tahoma"/>
            <family val="2"/>
          </rPr>
          <t xml:space="preserve">Having Upgrade Plan on any two of the following products qualifies for this upgrade: 
Photoshop
Photoshop Extended
Illustrator
Flash Professional 
After Effects Professional
After Effects
Premiere Pro
Upgrade Plan for After Effects Standard does not qualify for this upgrade.
</t>
        </r>
      </text>
    </comment>
    <comment ref="B248"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258" authorId="1">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List>
</comments>
</file>

<file path=xl/comments4.xml><?xml version="1.0" encoding="utf-8"?>
<comments xmlns="http://schemas.openxmlformats.org/spreadsheetml/2006/main">
  <authors>
    <author>omcpher</author>
    <author>lresic</author>
  </authors>
  <commentList>
    <comment ref="A4" authorId="0">
      <text>
        <r>
          <rPr>
            <b/>
            <sz val="8"/>
            <rFont val="Tahoma"/>
            <family val="2"/>
          </rPr>
          <t>Adobe Acrobat 9 Standard</t>
        </r>
        <r>
          <rPr>
            <sz val="8"/>
            <rFont val="Tahoma"/>
            <family val="2"/>
          </rPr>
          <t xml:space="preserve">
Reliably create and distribute PDF documents and forms with Adobe® Acrobat® 9 Standard software. Combine files from multiple applications in a single PDF file. Easily create fillable PDF forms to collect data electronically. And apply basic document security features.
</t>
        </r>
      </text>
    </comment>
    <comment ref="A7" authorId="0">
      <text>
        <r>
          <rPr>
            <sz val="8"/>
            <rFont val="Tahoma"/>
            <family val="2"/>
          </rPr>
          <t xml:space="preserve">Communicate and collaborate more effectively and securely with Adobe® Acrobat® 9 Pro software. Unify a wide range of content into a single, organized PDF Portfolio. Collaborate through electronic document reviews. Create and manage dynamic forms. And help protect sensitive information.
</t>
        </r>
      </text>
    </comment>
    <comment ref="A14" authorId="0">
      <text>
        <r>
          <t/>
        </r>
      </text>
    </comment>
    <comment ref="A25" authorId="0">
      <text>
        <r>
          <rPr>
            <sz val="8"/>
            <rFont val="Tahoma"/>
            <family val="2"/>
          </rPr>
          <t xml:space="preserve">Meet your personal recording studio. Record, mix, edit, and master audio faster and with more control than ever before. Use Adobe® Audition® 3 software to create music, record and mix a project, produce a radio spot, clean up audio files, and much more. Whatever you do with audio, Adobe Audition 3 software helps you sound your best.
</t>
        </r>
      </text>
    </comment>
    <comment ref="A28" authorId="0">
      <text>
        <r>
          <rPr>
            <sz val="8"/>
            <rFont val="Tahoma"/>
            <family val="2"/>
          </rPr>
          <t xml:space="preserve">Adobe Authorware 7 is the leading visual authoring tool for creating rich-media e-learning applications for delivery on corporate networks, CD/DVD, and the web.
</t>
        </r>
      </text>
    </comment>
    <comment ref="B34"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38"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3"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47"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53" authorId="0">
      <text>
        <r>
          <rPr>
            <sz val="8"/>
            <rFont val="Tahoma"/>
            <family val="2"/>
          </rPr>
          <t xml:space="preserve">Upsell from 1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Adobe Video Bundle
</t>
        </r>
      </text>
    </comment>
    <comment ref="B57" authorId="0">
      <text>
        <r>
          <rPr>
            <sz val="8"/>
            <rFont val="Tahoma"/>
            <family val="2"/>
          </rPr>
          <t xml:space="preserve">Upsell from 1 of the following suites: 
Design Standard CS3, CS4, or CS5
Design Premium CS3, CS4, or CS5
Web Standard CS3, or CS4 
Web Premium CS3, CS4, or CS5
Production Premium CS3, CS4, or CS5 
Creative Suite Standard or Premium 2.x 
Studio 8, Production Studio Standard or Premium 1
Web Bundle 
Design Bundle
Adobe Video Bundle
</t>
        </r>
      </text>
    </comment>
    <comment ref="B61"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65"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69"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B73" authorId="0">
      <text>
        <r>
          <rPr>
            <sz val="8"/>
            <rFont val="Tahoma"/>
            <family val="2"/>
          </rPr>
          <t xml:space="preserve">Upgrade from any suite 2 or 3 versions back. This includes the following products: 
Design Standard CS3
Design Premium CS3
Web Standard CS3
Web Premium CS3
Production Premium CS3
Master Collection CS3
Creative Suite Standard or Premium 2.x
Studio 8
Production Studio Standard or Premium 1
Web Bundle, Design Bundle
Adobe Video Bundle
</t>
        </r>
      </text>
    </comment>
    <comment ref="A77" authorId="1">
      <text>
        <r>
          <rPr>
            <sz val="8"/>
            <rFont val="Tahoma"/>
            <family val="2"/>
          </rPr>
          <t xml:space="preserve">Acrobat Capture 3.0 Personal Edition for Microsoft® Windows NT® 4.0, Windows® 2000, or Windows XP is a professional production tool for turning paper-based information into high-quality knowledge documents optimized for electronic publication. A hardware dongle allows conversion of up to 20,000 searchable Adobe PDF pages. Additional dongle packs are available for purchase if more pages are needed. 
</t>
        </r>
      </text>
    </comment>
    <comment ref="A79" authorId="0">
      <text>
        <r>
          <rPr>
            <sz val="8"/>
            <rFont val="Tahoma"/>
            <family val="2"/>
          </rPr>
          <t xml:space="preserve">Enables anyone to rapidly create powerful and engaging simulations, software demonstrations, and scenario-based training without programming knowledge or multimedia skills. Based on the industry-leading Adobe Flash platform, Adobe Captivate 2 automatically generates interactive content in Flash format, without requiring users to learn Flash.
</t>
        </r>
      </text>
    </comment>
    <comment ref="A108" authorId="0">
      <text>
        <r>
          <rPr>
            <sz val="8"/>
            <rFont val="Tahoma"/>
            <family val="2"/>
          </rPr>
          <t xml:space="preserve">The proven multimedia tool for building rich, interactive content and applications for CDs, DVDs, kiosks, and the Internet. Director MX handles the widest variety of media, letting you build compelling, high-performance content—such as learning applications, corporate demonstrations, and games—that delivers measurable results. 
</t>
        </r>
      </text>
    </comment>
    <comment ref="A109" authorId="0">
      <text>
        <r>
          <rPr>
            <sz val="8"/>
            <rFont val="Tahoma"/>
            <family val="2"/>
          </rPr>
          <t xml:space="preserve">The proven multimedia tool for building rich, interactive content and applications for CDs, DVDs, kiosks, and the Internet. Director MX handles the widest variety of media, letting you build compelling, high-performance content—such as learning applications, corporate demonstrations, and games—that delivers measurable results. 
</t>
        </r>
      </text>
    </comment>
    <comment ref="A118" authorId="0">
      <text>
        <r>
          <rPr>
            <b/>
            <sz val="9"/>
            <rFont val="Tahoma"/>
            <family val="2"/>
          </rPr>
          <t>eLearning Suite combines</t>
        </r>
        <r>
          <rPr>
            <sz val="8"/>
            <rFont val="Tahoma"/>
            <family val="2"/>
          </rPr>
          <t xml:space="preserve"> 
-Adobe Captivate® 4,
-Flash® CS4 Professional, 
-Dreamweaver® CS4,
- Photoshop® CS4 Extended, 
-Acrobat® 9 Pro, 
-Presenter 7, and 
-Soundbooth® CS4 
with additional tools and services.
</t>
        </r>
      </text>
    </comment>
    <comment ref="A161" authorId="0">
      <text>
        <r>
          <rPr>
            <sz val="8"/>
            <rFont val="Tahoma"/>
            <family val="2"/>
          </rPr>
          <t xml:space="preserve">Adobe® Font Folio® 11 software includes more than 2,300 fonts from the Adobe Type Library in OpenType® format, which provides enhanced linguistic support, advanced typographic features, and true cross-platform compatibility. 
</t>
        </r>
        <r>
          <rPr>
            <b/>
            <sz val="8"/>
            <rFont val="Tahoma"/>
            <family val="2"/>
          </rPr>
          <t>A choice of a 5-, 10-, or 20-computer license configuration available in box.</t>
        </r>
        <r>
          <rPr>
            <sz val="8"/>
            <rFont val="Tahoma"/>
            <family val="2"/>
          </rPr>
          <t xml:space="preserve">
</t>
        </r>
      </text>
    </comment>
    <comment ref="A168" authorId="0">
      <text>
        <r>
          <rPr>
            <sz val="8"/>
            <rFont val="Tahoma"/>
            <family val="2"/>
          </rPr>
          <t>Authoring and publishing solution for technical communicators and an essential upgrade for existing FrameMaker users who want to author and publish technical documentation in multiple languages.</t>
        </r>
      </text>
    </comment>
    <comment ref="A171" authorId="0">
      <text>
        <r>
          <rPr>
            <sz val="8"/>
            <rFont val="Tahoma"/>
            <family val="2"/>
          </rPr>
          <t xml:space="preserve">Adobe® FrameMaker® Server 9 software </t>
        </r>
        <r>
          <rPr>
            <b/>
            <sz val="8"/>
            <rFont val="Tahoma"/>
            <family val="2"/>
          </rPr>
          <t>extends the power of Adobe FrameMaker 9 in an automated, server-based environment.</t>
        </r>
        <r>
          <rPr>
            <sz val="8"/>
            <rFont val="Tahoma"/>
            <family val="2"/>
          </rPr>
          <t xml:space="preserve"> Use the free FrameMaker Developer's Kit (FDK) and the software's built-in XML support and filters to facilitate high-volume publishing, including catalog, database, and directory publishing, as well as the production of personalized technical documents and custom eBooks.
</t>
        </r>
      </text>
    </comment>
    <comment ref="A174" authorId="0">
      <text>
        <r>
          <rPr>
            <sz val="8"/>
            <rFont val="Tahoma"/>
            <family val="2"/>
          </rPr>
          <t xml:space="preserve">Use FreeHand for creative design, storyboarding, document production, and editing. Easily repurpose your designs for print, the Internet, or Adobe Flash.
No updates to FreeHand have been made for over four years, and Adobe has no plans to initiate development to add new features or to support Intel-based Macs and Windows Vista.
</t>
        </r>
        <r>
          <rPr>
            <b/>
            <sz val="8"/>
            <rFont val="Tahoma"/>
            <family val="2"/>
          </rPr>
          <t>Encourage users to migrate to Illustrator CS3 which supports both  Intel-based Macs and Microsoft Windows XP and Windows Vista.</t>
        </r>
        <r>
          <rPr>
            <sz val="8"/>
            <rFont val="Tahoma"/>
            <family val="2"/>
          </rPr>
          <t xml:space="preserve">
</t>
        </r>
      </text>
    </comment>
    <comment ref="A202" authorId="0">
      <text>
        <r>
          <rPr>
            <sz val="8"/>
            <rFont val="Tahoma"/>
            <family val="2"/>
          </rPr>
          <t xml:space="preserve">Lightroom is the professional photographers' essential toolbox, providing one easy application for managing, developing, and presenting large volumes of digital photographs.
</t>
        </r>
      </text>
    </comment>
    <comment ref="A203" authorId="0">
      <text>
        <r>
          <rPr>
            <sz val="8"/>
            <rFont val="Tahoma"/>
            <family val="2"/>
          </rPr>
          <t xml:space="preserve">Lightroom is the professional photographers' essential toolbox, providing one easy application for managing, developing, and presenting large volumes of digital photographs.
</t>
        </r>
      </text>
    </comment>
    <comment ref="A205" authorId="0">
      <text>
        <r>
          <rPr>
            <sz val="8"/>
            <rFont val="Tahoma"/>
            <family val="2"/>
          </rPr>
          <t xml:space="preserve">Ovation updates the look of PowerPoint presentations to meet the expectations of today's audiences. It improves the appearance of a standard PowerPoint presentation by adding visual effects that range from subtly polished to vibrantly dynamic. Ovation also provides tools that help users deliver their presentation more effectively. 
</t>
        </r>
      </text>
    </comment>
    <comment ref="A207" authorId="0">
      <text>
        <r>
          <rPr>
            <sz val="8"/>
            <rFont val="Tahoma"/>
            <family val="2"/>
          </rPr>
          <t>No future updates are planned.  Recommend Indesign CS3.</t>
        </r>
        <r>
          <rPr>
            <sz val="8"/>
            <rFont val="Tahoma"/>
            <family val="2"/>
          </rPr>
          <t xml:space="preserve">
</t>
        </r>
      </text>
    </comment>
    <comment ref="A209" authorId="0">
      <text>
        <r>
          <rPr>
            <sz val="8"/>
            <rFont val="Tahoma"/>
            <family val="2"/>
          </rPr>
          <t>No future updates are planned.  Recommend Indesign CS3.</t>
        </r>
        <r>
          <rPr>
            <sz val="8"/>
            <rFont val="Tahoma"/>
            <family val="2"/>
          </rPr>
          <t xml:space="preserve">
</t>
        </r>
      </text>
    </comment>
    <comment ref="A240" authorId="0">
      <text>
        <r>
          <rPr>
            <sz val="8"/>
            <rFont val="Tahoma"/>
            <family val="2"/>
          </rPr>
          <t>Provides a fast and easy way for technical communicators to
build, manage, and publish professional help systems and knowledge bases. Create powerful, searchable help systems and knowledge bases for desktop and web-based applications that incorporate standard and advanced help features, including tables of contents, indexes, glossaries, context-sensitive help, graphics, Adobe Captivate® simulations, Adobe Flash
animations, sound, and more.</t>
        </r>
      </text>
    </comment>
    <comment ref="A243" authorId="0">
      <text>
        <r>
          <rPr>
            <sz val="8"/>
            <rFont val="Tahoma"/>
            <family val="2"/>
          </rPr>
          <t xml:space="preserve">Adobe RoboHelp Server 7 software includes deployment improvements that make it easier to install and set up server-based features, Unicode support so you can publish help systems and knowledge bases in multiple languages for global audiences, and IPv6 support. </t>
        </r>
        <r>
          <rPr>
            <sz val="8"/>
            <rFont val="Tahoma"/>
            <family val="2"/>
          </rPr>
          <t xml:space="preserve">
</t>
        </r>
      </text>
    </comment>
    <comment ref="A251" authorId="0">
      <text>
        <r>
          <rPr>
            <sz val="8"/>
            <rFont val="Tahoma"/>
            <family val="2"/>
          </rPr>
          <t>Adobe Technical Communication Suite software is a complete solution for authoring, managing, and publishing technical information and instructional content in multiple formats and languages. It combines four powerful products that provide everything technical communicators, help authors, instructional designers, eLearning, training, or engineering design professionals need to author, manage, and publish professional technical documents, user assistance systems, and training material that can easily be shared, reused, and maintained: 
-</t>
        </r>
        <r>
          <rPr>
            <b/>
            <sz val="8"/>
            <rFont val="Tahoma"/>
            <family val="2"/>
          </rPr>
          <t>Adobe FrameMaker 8</t>
        </r>
        <r>
          <rPr>
            <sz val="8"/>
            <rFont val="Tahoma"/>
            <family val="2"/>
          </rPr>
          <t xml:space="preserve"> software enables you to easily single source technical documentation for different audiences and purposes. 
-</t>
        </r>
        <r>
          <rPr>
            <b/>
            <sz val="8"/>
            <rFont val="Tahoma"/>
            <family val="2"/>
          </rPr>
          <t>Adobe RoboHelp 7</t>
        </r>
        <r>
          <rPr>
            <sz val="8"/>
            <rFont val="Tahoma"/>
            <family val="2"/>
          </rPr>
          <t xml:space="preserve"> software enables you to author and publish professional content for help systems and standalone knowledge bases. 
-</t>
        </r>
        <r>
          <rPr>
            <b/>
            <sz val="8"/>
            <rFont val="Tahoma"/>
            <family val="2"/>
          </rPr>
          <t>Adobe Captivate 3</t>
        </r>
        <r>
          <rPr>
            <sz val="8"/>
            <rFont val="Tahoma"/>
            <family val="2"/>
          </rPr>
          <t xml:space="preserve"> software enables you to rapidly author animated software demonstrations, engaging simulations, scenario-based training, and quizzes without programming knowledge or multimedia skills. 
-</t>
        </r>
        <r>
          <rPr>
            <b/>
            <sz val="8"/>
            <rFont val="Tahoma"/>
            <family val="2"/>
          </rPr>
          <t>Adobe Acrobat Pro Extended</t>
        </r>
        <r>
          <rPr>
            <sz val="8"/>
            <rFont val="Tahoma"/>
            <family val="2"/>
          </rPr>
          <t xml:space="preserve"> Version 9 software meets all your PDF production and editing needs and enables you to insert and publish 3D models from major CAD applications in Adobe PDF documents. </t>
        </r>
        <r>
          <rPr>
            <b/>
            <sz val="8"/>
            <rFont val="Tahoma"/>
            <family val="2"/>
          </rPr>
          <t xml:space="preserve">
</t>
        </r>
        <r>
          <rPr>
            <sz val="8"/>
            <rFont val="Tahoma"/>
            <family val="2"/>
          </rPr>
          <t xml:space="preserve">
</t>
        </r>
      </text>
    </comment>
    <comment ref="A254" authorId="0">
      <text>
        <r>
          <rPr>
            <sz val="8"/>
            <rFont val="Tahoma"/>
            <family val="2"/>
          </rPr>
          <t>Adobe Technical Communication Suite software is a complete solution for authoring, managing, and publishing technical information and instructional content in multiple formats and languages. It combines four powerful products that provide everything technical communicators, help authors, instructional designers, eLearning, training, or engineering design professionals need to author, manage, and publish professional technical documents, user assistance systems, and training material that can easily be shared, reused, and maintained: 
-</t>
        </r>
        <r>
          <rPr>
            <b/>
            <sz val="8"/>
            <rFont val="Tahoma"/>
            <family val="2"/>
          </rPr>
          <t>Adobe FrameMaker 8</t>
        </r>
        <r>
          <rPr>
            <sz val="8"/>
            <rFont val="Tahoma"/>
            <family val="2"/>
          </rPr>
          <t xml:space="preserve"> software enables you to easily single source technical documentation for different audiences and purposes. 
-</t>
        </r>
        <r>
          <rPr>
            <b/>
            <sz val="8"/>
            <rFont val="Tahoma"/>
            <family val="2"/>
          </rPr>
          <t>Adobe RoboHelp 7</t>
        </r>
        <r>
          <rPr>
            <sz val="8"/>
            <rFont val="Tahoma"/>
            <family val="2"/>
          </rPr>
          <t xml:space="preserve"> software enables you to author and publish professional content for help systems and standalone knowledge bases. 
-</t>
        </r>
        <r>
          <rPr>
            <b/>
            <sz val="8"/>
            <rFont val="Tahoma"/>
            <family val="2"/>
          </rPr>
          <t>Adobe Captivate 3</t>
        </r>
        <r>
          <rPr>
            <sz val="8"/>
            <rFont val="Tahoma"/>
            <family val="2"/>
          </rPr>
          <t xml:space="preserve"> software enables you to rapidly author animated software demonstrations, engaging simulations, scenario-based training, and quizzes without programming knowledge or multimedia skills. 
-</t>
        </r>
        <r>
          <rPr>
            <b/>
            <sz val="8"/>
            <rFont val="Tahoma"/>
            <family val="2"/>
          </rPr>
          <t>Adobe Acrobat Pro Extended</t>
        </r>
        <r>
          <rPr>
            <sz val="8"/>
            <rFont val="Tahoma"/>
            <family val="2"/>
          </rPr>
          <t xml:space="preserve"> Version 9 software meets all your PDF production and editing needs and enables you to insert and publish 3D models from major CAD applications in Adobe PDF documents. </t>
        </r>
        <r>
          <rPr>
            <b/>
            <sz val="8"/>
            <rFont val="Tahoma"/>
            <family val="2"/>
          </rPr>
          <t xml:space="preserve">
</t>
        </r>
        <r>
          <rPr>
            <sz val="8"/>
            <rFont val="Tahoma"/>
            <family val="2"/>
          </rPr>
          <t xml:space="preserve">
</t>
        </r>
      </text>
    </comment>
    <comment ref="A258" authorId="0">
      <text>
        <r>
          <rPr>
            <sz val="8"/>
            <rFont val="Tahoma"/>
            <family val="2"/>
          </rPr>
          <t xml:space="preserve">Offers hundreds of customizable graphics, music clips, and special effects to create video presentations that look like a television newscast. </t>
        </r>
      </text>
    </comment>
  </commentList>
</comments>
</file>

<file path=xl/comments5.xml><?xml version="1.0" encoding="utf-8"?>
<comments xmlns="http://schemas.openxmlformats.org/spreadsheetml/2006/main">
  <authors>
    <author>omcpher</author>
    <author>lresic</author>
  </authors>
  <commentList>
    <comment ref="A6" authorId="0">
      <text>
        <r>
          <rPr>
            <sz val="8"/>
            <rFont val="Tahoma"/>
            <family val="2"/>
          </rPr>
          <t>Acrobat Standard is no longer available for EDU.</t>
        </r>
        <r>
          <rPr>
            <sz val="8"/>
            <rFont val="Tahoma"/>
            <family val="2"/>
          </rPr>
          <t xml:space="preserve">
</t>
        </r>
      </text>
    </comment>
    <comment ref="A8" authorId="0">
      <text>
        <r>
          <rPr>
            <sz val="8"/>
            <rFont val="Tahoma"/>
            <family val="2"/>
          </rPr>
          <t>Formerly known as Acrobat 3D.</t>
        </r>
        <r>
          <rPr>
            <sz val="8"/>
            <rFont val="Tahoma"/>
            <family val="2"/>
          </rPr>
          <t xml:space="preserve">
</t>
        </r>
      </text>
    </comment>
    <comment ref="A37" authorId="1">
      <text>
        <r>
          <rPr>
            <sz val="8"/>
            <rFont val="Tahoma"/>
            <family val="2"/>
          </rPr>
          <t xml:space="preserve">Acrobat Capture 3.0 Personal Edition for Microsoft® Windows NT® 4.0, Windows® 2000, or Windows XP is a professional production tool for turning paper-based information into high-quality knowledge documents optimized for electronic publication. A hardware dongle allows conversion of up to 20,000 searchable Adobe PDF pages. Additional dongle packs are available for purchase if more pages are needed. 
</t>
        </r>
      </text>
    </comment>
    <comment ref="A39" authorId="0">
      <text>
        <r>
          <rPr>
            <sz val="8"/>
            <rFont val="Tahoma"/>
            <family val="2"/>
          </rPr>
          <t xml:space="preserve">Enables anyone to rapidly create powerful and engaging simulations, software demonstrations, and scenario-based training without programming knowledge or multimedia skills. Based on the industry-leading Adobe Flash platform, Adobe Captivate 2 automatically generates interactive content in Flash format, without requiring users to learn Flash.
</t>
        </r>
      </text>
    </comment>
    <comment ref="A42" authorId="0">
      <text>
        <r>
          <rPr>
            <sz val="8"/>
            <rFont val="Tahoma"/>
            <family val="2"/>
          </rPr>
          <t xml:space="preserve">Adobe ColdFusion 8 software offers a fast and easy way to create Internet applications. It solves the day-to-day challenges faced by developers, integrates within complex enterprise environments, and delivers rich and engaging application experiences for users. </t>
        </r>
      </text>
    </comment>
    <comment ref="A43" authorId="0">
      <text>
        <r>
          <rPr>
            <sz val="8"/>
            <rFont val="Tahoma"/>
            <family val="2"/>
          </rPr>
          <t xml:space="preserve">Adobe ColdFusion 8 software offers a fast and easy way to create Internet applications. It solves the day-to-day challenges faced by developers, integrates within complex enterprise environments, and delivers rich and engaging application experiences for users. </t>
        </r>
      </text>
    </comment>
    <comment ref="A45" authorId="0">
      <text>
        <r>
          <rPr>
            <sz val="8"/>
            <rFont val="Tahoma"/>
            <family val="2"/>
          </rPr>
          <t xml:space="preserve">Adobe ColdFusion 8 software offers a fast and easy way to create Internet applications. It solves the day-to-day challenges faced by developers, integrates within complex enterprise environments, and delivers rich and engaging application experiences for users. </t>
        </r>
        <r>
          <rPr>
            <sz val="8"/>
            <rFont val="Tahoma"/>
            <family val="2"/>
          </rPr>
          <t xml:space="preserve">
</t>
        </r>
      </text>
    </comment>
    <comment ref="A51" authorId="0">
      <text>
        <r>
          <rPr>
            <sz val="8"/>
            <rFont val="Tahoma"/>
            <family val="2"/>
          </rPr>
          <t xml:space="preserve">The proven multimedia tool for building rich, interactive content and applications for CDs, DVDs, kiosks, and the Internet. Director MX handles the widest variety of media, letting you build compelling, high-performance content—such as learning applications, corporate demonstrations, and games—that delivers measurable results. 
</t>
        </r>
      </text>
    </comment>
    <comment ref="A52" authorId="0">
      <text>
        <r>
          <rPr>
            <sz val="8"/>
            <rFont val="Tahoma"/>
            <family val="2"/>
          </rPr>
          <t xml:space="preserve">The proven multimedia tool for building rich, interactive content and applications for CDs, DVDs, kiosks, and the Internet. Director MX handles the widest variety of media, letting you build compelling, high-performance content—such as learning applications, corporate demonstrations, and games—that delivers measurable results. 
</t>
        </r>
      </text>
    </comment>
    <comment ref="A54" authorId="0">
      <text>
        <r>
          <rPr>
            <sz val="8"/>
            <rFont val="Tahoma"/>
            <family val="2"/>
          </rPr>
          <t xml:space="preserve">Quickly and easily design, develop, and maintain websites and web applications.
</t>
        </r>
      </text>
    </comment>
    <comment ref="A55" authorId="0">
      <text>
        <r>
          <rPr>
            <sz val="8"/>
            <rFont val="Tahoma"/>
            <family val="2"/>
          </rPr>
          <t xml:space="preserve">Quickly and easily design, develop, and maintain websites and web applications.
</t>
        </r>
      </text>
    </comment>
    <comment ref="A78" authorId="0">
      <text>
        <r>
          <rPr>
            <sz val="8"/>
            <rFont val="Tahoma"/>
            <family val="2"/>
          </rPr>
          <t>Authoring and publishing solution for technical communicators and an essential upgrade for existing FrameMaker users who want to author and publish technical documentation in multiple languages.</t>
        </r>
      </text>
    </comment>
    <comment ref="A82" authorId="0">
      <text>
        <r>
          <rPr>
            <sz val="8"/>
            <rFont val="Tahoma"/>
            <family val="2"/>
          </rPr>
          <t xml:space="preserve">Use FreeHand for creative design, storyboarding, document production, and editing. Easily repurpose your designs for print, the Internet, or Adobe Flash.
No updates to FreeHand have been made for over four years, and Adobe has no plans to initiate development to add new features or to support Intel-based Macs and Windows Vista.
</t>
        </r>
        <r>
          <rPr>
            <b/>
            <sz val="8"/>
            <rFont val="Tahoma"/>
            <family val="2"/>
          </rPr>
          <t>Encourage users to migrate to Illustrator CS3 which supports both  Intel-based Macs and Microsoft Windows XP and Windows Vista.</t>
        </r>
        <r>
          <rPr>
            <sz val="8"/>
            <rFont val="Tahoma"/>
            <family val="2"/>
          </rPr>
          <t xml:space="preserve">
</t>
        </r>
      </text>
    </comment>
    <comment ref="A95" authorId="0">
      <text>
        <r>
          <rPr>
            <sz val="8"/>
            <rFont val="Tahoma"/>
            <family val="2"/>
          </rPr>
          <t xml:space="preserve">Lightroom is the professional photographers' essential toolbox, providing one easy application for managing, developing, and presenting large volumes of digital photographs.
</t>
        </r>
      </text>
    </comment>
    <comment ref="A97" authorId="0">
      <text>
        <r>
          <rPr>
            <sz val="8"/>
            <rFont val="Tahoma"/>
            <family val="2"/>
          </rPr>
          <t xml:space="preserve">Ovation updates the look of PowerPoint presentations to meet the expectations of today's audiences. It improves the appearance of a standard PowerPoint presentation by adding visual effects that range from subtly polished to vibrantly dynamic. Ovation also provides tools that help users deliver their presentation more effectively. 
</t>
        </r>
      </text>
    </comment>
    <comment ref="A101" authorId="0">
      <text>
        <r>
          <rPr>
            <sz val="8"/>
            <rFont val="Tahoma"/>
            <family val="2"/>
          </rPr>
          <t>No future updates are planned.  Recommend Indesign CS3.</t>
        </r>
        <r>
          <rPr>
            <sz val="8"/>
            <rFont val="Tahoma"/>
            <family val="2"/>
          </rPr>
          <t xml:space="preserve">
</t>
        </r>
      </text>
    </comment>
    <comment ref="A116" authorId="0">
      <text>
        <r>
          <rPr>
            <sz val="8"/>
            <rFont val="Tahoma"/>
            <family val="2"/>
          </rPr>
          <t>Provides a fast and easy way for technical communicators to
build, manage, and publish professional help systems and knowledge bases. Create powerful, searchable help systems and knowledge bases for desktop and web-based applications that incorporate standard and advanced help features, including tables of contents, indexes, glossaries, context-sensitive help, graphics, Adobe Captivate® simulations, Adobe Flash
animations, sound, and more.</t>
        </r>
      </text>
    </comment>
    <comment ref="A123" authorId="0">
      <text>
        <r>
          <rPr>
            <sz val="8"/>
            <rFont val="Tahoma"/>
            <family val="2"/>
          </rPr>
          <t>Adobe Technical Communication Suite software is a complete solution for authoring, managing, and publishing technical information and instructional content in multiple formats and languages. It combines four powerful products that provide everything technical communicators, help authors, instructional designers, eLearning, training, or engineering design professionals need to author, manage, and publish professional technical documents, user assistance systems, and training material that can easily be shared, reused, and maintained: 
-</t>
        </r>
        <r>
          <rPr>
            <b/>
            <sz val="8"/>
            <rFont val="Tahoma"/>
            <family val="2"/>
          </rPr>
          <t>Adobe FrameMaker 8</t>
        </r>
        <r>
          <rPr>
            <sz val="8"/>
            <rFont val="Tahoma"/>
            <family val="2"/>
          </rPr>
          <t xml:space="preserve"> software enables you to easily single source technical documentation for different audiences and purposes. 
-</t>
        </r>
        <r>
          <rPr>
            <b/>
            <sz val="8"/>
            <rFont val="Tahoma"/>
            <family val="2"/>
          </rPr>
          <t>Adobe RoboHelp 7</t>
        </r>
        <r>
          <rPr>
            <sz val="8"/>
            <rFont val="Tahoma"/>
            <family val="2"/>
          </rPr>
          <t xml:space="preserve"> software enables you to author and publish professional content for help systems and standalone knowledge bases. 
-</t>
        </r>
        <r>
          <rPr>
            <b/>
            <sz val="8"/>
            <rFont val="Tahoma"/>
            <family val="2"/>
          </rPr>
          <t>Adobe Captivate 3</t>
        </r>
        <r>
          <rPr>
            <sz val="8"/>
            <rFont val="Tahoma"/>
            <family val="2"/>
          </rPr>
          <t xml:space="preserve"> software enables you to rapidly author animated software demonstrations, engaging simulations, scenario-based training, and quizzes without programming knowledge or multimedia skills. 
-</t>
        </r>
        <r>
          <rPr>
            <b/>
            <sz val="8"/>
            <rFont val="Tahoma"/>
            <family val="2"/>
          </rPr>
          <t>Adobe Acrobat 3D</t>
        </r>
        <r>
          <rPr>
            <sz val="8"/>
            <rFont val="Tahoma"/>
            <family val="2"/>
          </rPr>
          <t xml:space="preserve"> Version 8 software meets all your PDF production and editing needs and enables you to insert and publish 3D models from major CAD applications in Adobe PDF documents. </t>
        </r>
        <r>
          <rPr>
            <b/>
            <sz val="8"/>
            <rFont val="Tahoma"/>
            <family val="2"/>
          </rPr>
          <t xml:space="preserve">
</t>
        </r>
        <r>
          <rPr>
            <sz val="8"/>
            <rFont val="Tahoma"/>
            <family val="2"/>
          </rPr>
          <t xml:space="preserve">
</t>
        </r>
      </text>
    </comment>
    <comment ref="A127" authorId="0">
      <text>
        <r>
          <rPr>
            <sz val="8"/>
            <rFont val="Tahoma"/>
            <family val="2"/>
          </rPr>
          <t xml:space="preserve">Offers hundreds of customizable graphics, music clips, and special effects to create video presentations that look like a television newscast. </t>
        </r>
      </text>
    </comment>
  </commentList>
</comments>
</file>

<file path=xl/sharedStrings.xml><?xml version="1.0" encoding="utf-8"?>
<sst xmlns="http://schemas.openxmlformats.org/spreadsheetml/2006/main" count="16146" uniqueCount="4578">
  <si>
    <t>65049087</t>
  </si>
  <si>
    <t>03616U</t>
  </si>
  <si>
    <t>65049088</t>
  </si>
  <si>
    <t>03614U</t>
  </si>
  <si>
    <t>Premiere Pro CS5</t>
  </si>
  <si>
    <t>65051485</t>
  </si>
  <si>
    <t>03544U</t>
  </si>
  <si>
    <t>65051486</t>
  </si>
  <si>
    <t>03542U</t>
  </si>
  <si>
    <t>Soundbooth CS5</t>
  </si>
  <si>
    <t>65050974</t>
  </si>
  <si>
    <t>03620U</t>
  </si>
  <si>
    <t>65050975</t>
  </si>
  <si>
    <t>03618U</t>
  </si>
  <si>
    <t>03368U</t>
  </si>
  <si>
    <t>03369U</t>
  </si>
  <si>
    <t>03371U</t>
  </si>
  <si>
    <t>Dv</t>
  </si>
  <si>
    <t>03372U</t>
  </si>
  <si>
    <t xml:space="preserve">CS5 Design Premium </t>
  </si>
  <si>
    <t>03376U</t>
  </si>
  <si>
    <t>03377U</t>
  </si>
  <si>
    <t>03378U</t>
  </si>
  <si>
    <t>03379U</t>
  </si>
  <si>
    <t>03385U</t>
  </si>
  <si>
    <t>03386U</t>
  </si>
  <si>
    <t>03387U</t>
  </si>
  <si>
    <t>03388U</t>
  </si>
  <si>
    <t>03391U</t>
  </si>
  <si>
    <t>03392U</t>
  </si>
  <si>
    <t>upgrade from any CS4 Suite</t>
  </si>
  <si>
    <t>03393U</t>
  </si>
  <si>
    <t>03394U</t>
  </si>
  <si>
    <t>03398U</t>
  </si>
  <si>
    <t>03399U</t>
  </si>
  <si>
    <t>03400U</t>
  </si>
  <si>
    <t>03401U</t>
  </si>
  <si>
    <t>03421U</t>
  </si>
  <si>
    <t>03422U</t>
  </si>
  <si>
    <t>Upgrade from Master Collection CS4</t>
  </si>
  <si>
    <t>03423U</t>
  </si>
  <si>
    <t>03424U</t>
  </si>
  <si>
    <t>03429U</t>
  </si>
  <si>
    <t>03430U</t>
  </si>
  <si>
    <t>03431U</t>
  </si>
  <si>
    <t>03432U</t>
  </si>
  <si>
    <t xml:space="preserve">CS5 Production Premium </t>
  </si>
  <si>
    <t>03436U</t>
  </si>
  <si>
    <t>03437U</t>
  </si>
  <si>
    <t>Upgrade from CS4</t>
  </si>
  <si>
    <t>03438U</t>
  </si>
  <si>
    <t>03439U</t>
  </si>
  <si>
    <t>03445U</t>
  </si>
  <si>
    <t>03446U</t>
  </si>
  <si>
    <t>03447U</t>
  </si>
  <si>
    <t>\</t>
  </si>
  <si>
    <t xml:space="preserve">CS5 Web Premium </t>
  </si>
  <si>
    <t>03405U</t>
  </si>
  <si>
    <t>03406U</t>
  </si>
  <si>
    <t>03407U</t>
  </si>
  <si>
    <t>03408U</t>
  </si>
  <si>
    <t>03414U</t>
  </si>
  <si>
    <t>03415U</t>
  </si>
  <si>
    <t>03416U</t>
  </si>
  <si>
    <t>03417U</t>
  </si>
  <si>
    <t>5 Pack</t>
  </si>
  <si>
    <t>03449U</t>
  </si>
  <si>
    <t>03450U</t>
  </si>
  <si>
    <t>Upgrade 5-Pack</t>
  </si>
  <si>
    <t>03451U</t>
  </si>
  <si>
    <t xml:space="preserve">Upgrade 1-User </t>
  </si>
  <si>
    <t>03452U</t>
  </si>
  <si>
    <t>03454U</t>
  </si>
  <si>
    <t>03455U</t>
  </si>
  <si>
    <t>38003771AE02A24</t>
  </si>
  <si>
    <t>38003818AE01A12</t>
  </si>
  <si>
    <t>38003818AE02A12</t>
  </si>
  <si>
    <t>38003819AE01A24</t>
  </si>
  <si>
    <t>38003819AE02A24</t>
  </si>
  <si>
    <t>54025933AE02A00</t>
  </si>
  <si>
    <t>100 User pack WIN</t>
  </si>
  <si>
    <t>54025921AE02A00</t>
  </si>
  <si>
    <t>Unlimited user pack WIN</t>
  </si>
  <si>
    <t>54025957AE01A00</t>
  </si>
  <si>
    <t>54025957AE02A00</t>
  </si>
  <si>
    <t>54025945AE02A00</t>
  </si>
  <si>
    <t>54025951AE02A00</t>
  </si>
  <si>
    <t>09974824AE01A24</t>
  </si>
  <si>
    <t>09974824AE02A24</t>
  </si>
  <si>
    <t>09974800AE02A24</t>
  </si>
  <si>
    <t>09974871AE01A12</t>
  </si>
  <si>
    <t>09974871AE02A12</t>
  </si>
  <si>
    <t>65047411AF01A00</t>
  </si>
  <si>
    <t>65047464AF00A00</t>
  </si>
  <si>
    <t>65047401AF01A00</t>
  </si>
  <si>
    <t>Enterprise 7 or 8</t>
  </si>
  <si>
    <t>65047450AF01A00</t>
  </si>
  <si>
    <t>65047389AF01A00</t>
  </si>
  <si>
    <t>54024273AF01A00</t>
  </si>
  <si>
    <t>54024274AF01A00</t>
  </si>
  <si>
    <t>54024275AF01A00</t>
  </si>
  <si>
    <t xml:space="preserve">Upgrade from Version 8, 9 and 10 </t>
  </si>
  <si>
    <t xml:space="preserve">1 User </t>
  </si>
  <si>
    <t xml:space="preserve">Full </t>
  </si>
  <si>
    <t xml:space="preserve">Font Folio </t>
  </si>
  <si>
    <t>47060173</t>
  </si>
  <si>
    <t>80435K</t>
  </si>
  <si>
    <t>37900689</t>
  </si>
  <si>
    <t>23344G</t>
  </si>
  <si>
    <t>65047411AE02A00</t>
  </si>
  <si>
    <t>65047464AE00A00</t>
  </si>
  <si>
    <t>65047442AE00A00</t>
  </si>
  <si>
    <t>65047455AE01A00</t>
  </si>
  <si>
    <t>65047455AE02A00</t>
  </si>
  <si>
    <t>54024273AE01A00</t>
  </si>
  <si>
    <t>54024273AE02A00</t>
  </si>
  <si>
    <t xml:space="preserve">1st order Qty 20 </t>
  </si>
  <si>
    <t>18568R</t>
  </si>
  <si>
    <t>18570R</t>
  </si>
  <si>
    <t>18565R</t>
  </si>
  <si>
    <t>18567R</t>
  </si>
  <si>
    <t>18572R</t>
  </si>
  <si>
    <t>18571R</t>
  </si>
  <si>
    <t>18573R</t>
  </si>
  <si>
    <t>18574R</t>
  </si>
  <si>
    <t>18569R</t>
  </si>
  <si>
    <t>18566R</t>
  </si>
  <si>
    <t>18285R</t>
  </si>
  <si>
    <t>18284R</t>
  </si>
  <si>
    <t>18287R</t>
  </si>
  <si>
    <t>18288R</t>
  </si>
  <si>
    <t>18286R</t>
  </si>
  <si>
    <t>18307R</t>
  </si>
  <si>
    <t>18308R</t>
  </si>
  <si>
    <t>18305R</t>
  </si>
  <si>
    <t>18306R</t>
  </si>
  <si>
    <t>18312R</t>
  </si>
  <si>
    <t>18311R</t>
  </si>
  <si>
    <t>18309R</t>
  </si>
  <si>
    <t>18310R</t>
  </si>
  <si>
    <t>18273R</t>
  </si>
  <si>
    <t>18847R</t>
  </si>
  <si>
    <t>18849R</t>
  </si>
  <si>
    <t>18850R</t>
  </si>
  <si>
    <t>18851R</t>
  </si>
  <si>
    <t>18852R</t>
  </si>
  <si>
    <t>18853R</t>
  </si>
  <si>
    <t>18854R</t>
  </si>
  <si>
    <t>18855R</t>
  </si>
  <si>
    <t>18856R</t>
  </si>
  <si>
    <t>18857R</t>
  </si>
  <si>
    <t>18859R</t>
  </si>
  <si>
    <t>18858R</t>
  </si>
  <si>
    <t>18848R</t>
  </si>
  <si>
    <t>18631R</t>
  </si>
  <si>
    <t>18630R</t>
  </si>
  <si>
    <t>18632R</t>
  </si>
  <si>
    <t>18633R</t>
  </si>
  <si>
    <t>18639R</t>
  </si>
  <si>
    <t>18638R</t>
  </si>
  <si>
    <t>18640R</t>
  </si>
  <si>
    <t>18641R</t>
  </si>
  <si>
    <t>18588R</t>
  </si>
  <si>
    <t>18591R</t>
  </si>
  <si>
    <t>18590R</t>
  </si>
  <si>
    <t>18593R</t>
  </si>
  <si>
    <t>18592R</t>
  </si>
  <si>
    <t>18595R</t>
  </si>
  <si>
    <t>18594R</t>
  </si>
  <si>
    <t>18597R</t>
  </si>
  <si>
    <t>18596R</t>
  </si>
  <si>
    <t>18589R</t>
  </si>
  <si>
    <t>18598R</t>
  </si>
  <si>
    <t>18600R</t>
  </si>
  <si>
    <t>18602R</t>
  </si>
  <si>
    <t>18601R</t>
  </si>
  <si>
    <t>18604R</t>
  </si>
  <si>
    <t>18603R</t>
  </si>
  <si>
    <t>18599R</t>
  </si>
  <si>
    <t>18642R</t>
  </si>
  <si>
    <t>18643R</t>
  </si>
  <si>
    <t>18644R</t>
  </si>
  <si>
    <t>18646R</t>
  </si>
  <si>
    <t>18648R</t>
  </si>
  <si>
    <t>18647R</t>
  </si>
  <si>
    <t>18649R</t>
  </si>
  <si>
    <t>18650R</t>
  </si>
  <si>
    <t>18645R</t>
  </si>
  <si>
    <t>18651R</t>
  </si>
  <si>
    <t>18653R</t>
  </si>
  <si>
    <t>18655R</t>
  </si>
  <si>
    <t>18654R</t>
  </si>
  <si>
    <t>18656R</t>
  </si>
  <si>
    <t>18657R</t>
  </si>
  <si>
    <t>18652R</t>
  </si>
  <si>
    <t>18658R</t>
  </si>
  <si>
    <t>18659R</t>
  </si>
  <si>
    <t>18665R</t>
  </si>
  <si>
    <t>18666R</t>
  </si>
  <si>
    <t>18667R</t>
  </si>
  <si>
    <t>18661R</t>
  </si>
  <si>
    <t>18663R</t>
  </si>
  <si>
    <t>18664R</t>
  </si>
  <si>
    <t>18660R</t>
  </si>
  <si>
    <t>18662R</t>
  </si>
  <si>
    <t>18668R</t>
  </si>
  <si>
    <t>18669R</t>
  </si>
  <si>
    <t>18670R</t>
  </si>
  <si>
    <t>60425U</t>
  </si>
  <si>
    <t>65056458AD02A00</t>
  </si>
  <si>
    <t>60428U</t>
  </si>
  <si>
    <t>65056555AD02A00</t>
  </si>
  <si>
    <t>60420U</t>
  </si>
  <si>
    <t>65056457AD02A00</t>
  </si>
  <si>
    <t>60423U</t>
  </si>
  <si>
    <t>65056554AD02A00</t>
  </si>
  <si>
    <t>60410U</t>
  </si>
  <si>
    <t>65052775AD02A24</t>
  </si>
  <si>
    <t>60414U</t>
  </si>
  <si>
    <t>65052741AD02A24</t>
  </si>
  <si>
    <t>60415U</t>
  </si>
  <si>
    <t>65052724AD02A12</t>
  </si>
  <si>
    <t>60424U</t>
  </si>
  <si>
    <t>65056458AD01A00</t>
  </si>
  <si>
    <t>65056555AD01A00</t>
  </si>
  <si>
    <t>60419U</t>
  </si>
  <si>
    <t>65056457AD01A00</t>
  </si>
  <si>
    <t>60422U</t>
  </si>
  <si>
    <t>65056554AD01A00</t>
  </si>
  <si>
    <t xml:space="preserve"> 60427U </t>
  </si>
  <si>
    <t xml:space="preserve">60407U </t>
  </si>
  <si>
    <t>65052775AD01A24</t>
  </si>
  <si>
    <t>60411U</t>
  </si>
  <si>
    <t>65052741AD01A24</t>
  </si>
  <si>
    <t>60412U</t>
  </si>
  <si>
    <t>65052724AD01A12</t>
  </si>
  <si>
    <t>60426U</t>
  </si>
  <si>
    <t>65055942AD00A00</t>
  </si>
  <si>
    <t>60421U</t>
  </si>
  <si>
    <t>65055941AD00A00</t>
  </si>
  <si>
    <t>60403U</t>
  </si>
  <si>
    <t>65054553AD02A00</t>
  </si>
  <si>
    <t>65054457AD02A00</t>
  </si>
  <si>
    <t xml:space="preserve">60398U </t>
  </si>
  <si>
    <t>65054509AD02A00</t>
  </si>
  <si>
    <t>60401U</t>
  </si>
  <si>
    <t>65054456AD02A00</t>
  </si>
  <si>
    <t>60388U</t>
  </si>
  <si>
    <t>65055773AD02A24</t>
  </si>
  <si>
    <t>60392U</t>
  </si>
  <si>
    <t>65055739AD02A24</t>
  </si>
  <si>
    <t>60394U</t>
  </si>
  <si>
    <t>65055711AD02A12</t>
  </si>
  <si>
    <t>60402U</t>
  </si>
  <si>
    <t>65054553AD01A00</t>
  </si>
  <si>
    <t>60405U</t>
  </si>
  <si>
    <t>65054457AD01A00</t>
  </si>
  <si>
    <t>60397U</t>
  </si>
  <si>
    <t>65054509AD01A00</t>
  </si>
  <si>
    <t>60400U</t>
  </si>
  <si>
    <t>65054456AD01A00</t>
  </si>
  <si>
    <t>60385U</t>
  </si>
  <si>
    <t>65055773AD01A24</t>
  </si>
  <si>
    <t>60389U</t>
  </si>
  <si>
    <t>65055739AD01A24</t>
  </si>
  <si>
    <t>65055711AD01A12</t>
  </si>
  <si>
    <t>60404U</t>
  </si>
  <si>
    <t>65054211AD00A00</t>
  </si>
  <si>
    <t>60399U</t>
  </si>
  <si>
    <t>65054210AD00A00</t>
  </si>
  <si>
    <t xml:space="preserve"> 60391U </t>
  </si>
  <si>
    <t xml:space="preserve"> 60406U </t>
  </si>
  <si>
    <t>60382U</t>
  </si>
  <si>
    <t>65059753AD02A00</t>
  </si>
  <si>
    <t xml:space="preserve">60379U </t>
  </si>
  <si>
    <t>65059878AD02A00</t>
  </si>
  <si>
    <t>60384U</t>
  </si>
  <si>
    <t>65059280AD02A00</t>
  </si>
  <si>
    <t>60375U</t>
  </si>
  <si>
    <t>65059755AD02A00</t>
  </si>
  <si>
    <t>60372U</t>
  </si>
  <si>
    <t>65059879AD02A00</t>
  </si>
  <si>
    <t>60377U</t>
  </si>
  <si>
    <t>65059281AD02A00</t>
  </si>
  <si>
    <t>60366U</t>
  </si>
  <si>
    <t>65058958AD02A12</t>
  </si>
  <si>
    <t>60367U</t>
  </si>
  <si>
    <t>60362U</t>
  </si>
  <si>
    <t>65058875AD02A24</t>
  </si>
  <si>
    <t>60381U</t>
  </si>
  <si>
    <t>65059753AD01A00</t>
  </si>
  <si>
    <t>60378U</t>
  </si>
  <si>
    <t>65059878AD01A00</t>
  </si>
  <si>
    <t>60383U</t>
  </si>
  <si>
    <t>65059280AD01A00</t>
  </si>
  <si>
    <t>65059755AD01A00</t>
  </si>
  <si>
    <t>60371U</t>
  </si>
  <si>
    <t>65059879AD01A00</t>
  </si>
  <si>
    <t>60376U</t>
  </si>
  <si>
    <t>65059281AD01A00</t>
  </si>
  <si>
    <t>60364U</t>
  </si>
  <si>
    <t>65058958AD01A12</t>
  </si>
  <si>
    <t>60365U</t>
  </si>
  <si>
    <t>03255U</t>
  </si>
  <si>
    <t>65069815AD02A00</t>
  </si>
  <si>
    <t>From Flash Builder Stnd</t>
  </si>
  <si>
    <t xml:space="preserve">03248U </t>
  </si>
  <si>
    <t>65069761AD01A00</t>
  </si>
  <si>
    <t>Includes Coldfusion Builder</t>
  </si>
  <si>
    <t xml:space="preserve"> From Flash Builder Stnd</t>
  </si>
  <si>
    <t>03251U</t>
  </si>
  <si>
    <t>65069756AD01A00</t>
  </si>
  <si>
    <t>03254U</t>
  </si>
  <si>
    <t>65069781AD01A00</t>
  </si>
  <si>
    <t>03253U</t>
  </si>
  <si>
    <t>65069815AD01A00</t>
  </si>
  <si>
    <t>03250U</t>
  </si>
  <si>
    <t>65069674AD00A00</t>
  </si>
  <si>
    <t>03273U</t>
  </si>
  <si>
    <t>65069419AD02A00</t>
  </si>
  <si>
    <t xml:space="preserve">Flash Builder </t>
  </si>
  <si>
    <t>03276U</t>
  </si>
  <si>
    <t>65069427AD02A00</t>
  </si>
  <si>
    <t>03272U</t>
  </si>
  <si>
    <t>65069419AD01A00</t>
  </si>
  <si>
    <t>03275U</t>
  </si>
  <si>
    <t>65069427AD01A00</t>
  </si>
  <si>
    <t>03274U</t>
  </si>
  <si>
    <t>65069506AD00A00</t>
  </si>
  <si>
    <t>18701R</t>
  </si>
  <si>
    <t>18697R</t>
  </si>
  <si>
    <t>18700R</t>
  </si>
  <si>
    <t>18698R</t>
  </si>
  <si>
    <t>18699R</t>
  </si>
  <si>
    <t>18702R</t>
  </si>
  <si>
    <t>18704R</t>
  </si>
  <si>
    <t>18706R</t>
  </si>
  <si>
    <t>18705R</t>
  </si>
  <si>
    <t>18708R</t>
  </si>
  <si>
    <t>18707R</t>
  </si>
  <si>
    <t>18703R</t>
  </si>
  <si>
    <t>18730R</t>
  </si>
  <si>
    <t>18728R</t>
  </si>
  <si>
    <t>18729R</t>
  </si>
  <si>
    <t>18731R</t>
  </si>
  <si>
    <t>18756R</t>
  </si>
  <si>
    <t>18758R</t>
  </si>
  <si>
    <t>18764R</t>
  </si>
  <si>
    <t>18763R</t>
  </si>
  <si>
    <t>18766R</t>
  </si>
  <si>
    <t>18765R</t>
  </si>
  <si>
    <t>18757R</t>
  </si>
  <si>
    <t>18753R</t>
  </si>
  <si>
    <t>18755R</t>
  </si>
  <si>
    <t>18759R</t>
  </si>
  <si>
    <t>18760R</t>
  </si>
  <si>
    <t>18761R</t>
  </si>
  <si>
    <t>18762R</t>
  </si>
  <si>
    <t>18754R</t>
  </si>
  <si>
    <t>18721R</t>
  </si>
  <si>
    <t>18723R</t>
  </si>
  <si>
    <t>18725R</t>
  </si>
  <si>
    <t>18724R</t>
  </si>
  <si>
    <t>18726R</t>
  </si>
  <si>
    <t>18727R</t>
  </si>
  <si>
    <t>18722R</t>
  </si>
  <si>
    <t>18788R</t>
  </si>
  <si>
    <t>18790R</t>
  </si>
  <si>
    <t>18792R</t>
  </si>
  <si>
    <t>18791R</t>
  </si>
  <si>
    <t>18794R</t>
  </si>
  <si>
    <t>18793R</t>
  </si>
  <si>
    <t>18789R</t>
  </si>
  <si>
    <t>18803R</t>
  </si>
  <si>
    <t>18805R</t>
  </si>
  <si>
    <t>18806R</t>
  </si>
  <si>
    <t>18807R</t>
  </si>
  <si>
    <t>18808R</t>
  </si>
  <si>
    <t>18809R</t>
  </si>
  <si>
    <t>18804R</t>
  </si>
  <si>
    <t>18810R</t>
  </si>
  <si>
    <t>18812R</t>
  </si>
  <si>
    <t>18813R</t>
  </si>
  <si>
    <t>18814R</t>
  </si>
  <si>
    <t>18815R</t>
  </si>
  <si>
    <t>18816R</t>
  </si>
  <si>
    <t>18811R</t>
  </si>
  <si>
    <t>18336R</t>
  </si>
  <si>
    <t>18338R</t>
  </si>
  <si>
    <t>18341R</t>
  </si>
  <si>
    <t>18339R</t>
  </si>
  <si>
    <t>18340R</t>
  </si>
  <si>
    <t>18343R</t>
  </si>
  <si>
    <t>18342R</t>
  </si>
  <si>
    <t>18344R</t>
  </si>
  <si>
    <t>18345R</t>
  </si>
  <si>
    <t>18337R</t>
  </si>
  <si>
    <t>18828R</t>
  </si>
  <si>
    <t>18830R</t>
  </si>
  <si>
    <t>18829R</t>
  </si>
  <si>
    <t>TBA</t>
  </si>
  <si>
    <t>InDesign, Photoshop, or Illustrator</t>
  </si>
  <si>
    <t>Upgrade from Master Collection CS3</t>
  </si>
  <si>
    <t>After Effects, Premiere,Photoshop,Illustrator,Flash</t>
  </si>
  <si>
    <t>.</t>
  </si>
  <si>
    <t>PRO-Pro Ext</t>
  </si>
  <si>
    <t>Contact Adobe team at ext 82014 for Linux and Unix options.</t>
  </si>
  <si>
    <t>100 user pack to Unlimited user pack</t>
  </si>
  <si>
    <t>K-12 Site Media</t>
  </si>
  <si>
    <t>Unlimited user pack to Unlimited user pack</t>
  </si>
  <si>
    <t>100 user pack to 100 user pack</t>
  </si>
  <si>
    <t>Contribute Publishing Server</t>
  </si>
  <si>
    <t>2Y - Unlimited</t>
  </si>
  <si>
    <t>72843B</t>
  </si>
  <si>
    <t>38000237</t>
  </si>
  <si>
    <t>72844B</t>
  </si>
  <si>
    <t>38000239</t>
  </si>
  <si>
    <t>72845B</t>
  </si>
  <si>
    <t>38000647</t>
  </si>
  <si>
    <t>72848B</t>
  </si>
  <si>
    <t>38000583</t>
  </si>
  <si>
    <t>66787F</t>
  </si>
  <si>
    <t>1 Y</t>
  </si>
  <si>
    <t>Any version of Premiere or Encore</t>
  </si>
  <si>
    <t>1 user</t>
  </si>
  <si>
    <t>42180002</t>
  </si>
  <si>
    <t>47954C</t>
  </si>
  <si>
    <t>38040166</t>
  </si>
  <si>
    <t>65047F</t>
  </si>
  <si>
    <t>STD-STD</t>
  </si>
  <si>
    <t>ELE-STD</t>
  </si>
  <si>
    <t>Any version of Premiere</t>
  </si>
  <si>
    <t>54025224AD02A00</t>
  </si>
  <si>
    <t>54025227AD02A00</t>
  </si>
  <si>
    <t>54025230AD01A00</t>
  </si>
  <si>
    <t>54025230AD02A00</t>
  </si>
  <si>
    <t>38003699AD02A24</t>
  </si>
  <si>
    <t>38003722AD01A12</t>
  </si>
  <si>
    <t>38003722AD02A12</t>
  </si>
  <si>
    <t>3750</t>
  </si>
  <si>
    <t>38003723AD01A24</t>
  </si>
  <si>
    <t>38003723AD02A24</t>
  </si>
  <si>
    <t>54025215AD01A00</t>
  </si>
  <si>
    <t>54025215AD02A00</t>
  </si>
  <si>
    <t>38043734AD00A00</t>
  </si>
  <si>
    <t>54025218AD01A00</t>
  </si>
  <si>
    <t>54025218AD02A00</t>
  </si>
  <si>
    <t>38004007AD01A24</t>
  </si>
  <si>
    <t xml:space="preserve">New Maint </t>
  </si>
  <si>
    <t>38004007AD02A24</t>
  </si>
  <si>
    <t>325</t>
  </si>
  <si>
    <t>38004026AD01A12</t>
  </si>
  <si>
    <t>38004026AD02A12</t>
  </si>
  <si>
    <t>38004027AD01A24</t>
  </si>
  <si>
    <t>38004027AD02A24</t>
  </si>
  <si>
    <t>MAC (5 PK)</t>
  </si>
  <si>
    <t>38036483AD01A00</t>
  </si>
  <si>
    <t>38036483AD02A00</t>
  </si>
  <si>
    <t>38036492AD00A00</t>
  </si>
  <si>
    <t>38036484AD01A00</t>
  </si>
  <si>
    <t>38036484AD02A00</t>
  </si>
  <si>
    <t>38036493AD00A00</t>
  </si>
  <si>
    <t>38036485AD01A00</t>
  </si>
  <si>
    <t>38036485AD02A00</t>
  </si>
  <si>
    <t>38036494AD00A00</t>
  </si>
  <si>
    <t>38003771AD01A24</t>
  </si>
  <si>
    <t>38003771AD02A24</t>
  </si>
  <si>
    <t>38003818AD01A12</t>
  </si>
  <si>
    <t>38003818AD02A12</t>
  </si>
  <si>
    <t>38003819AD01A24</t>
  </si>
  <si>
    <t>38003819AD02A24</t>
  </si>
  <si>
    <t>38004026AE02A12</t>
  </si>
  <si>
    <t>38004027AE01A24</t>
  </si>
  <si>
    <t>38004027AE02A24</t>
  </si>
  <si>
    <t>Up to 2 CPUs</t>
  </si>
  <si>
    <t>38036483AE01A00</t>
  </si>
  <si>
    <t>38036483AE02A00</t>
  </si>
  <si>
    <t>38036484AE01A00</t>
  </si>
  <si>
    <t>38036484AE02A00</t>
  </si>
  <si>
    <t>38036485AE01A00</t>
  </si>
  <si>
    <t>38036485AE02A00</t>
  </si>
  <si>
    <t>38036493AE00A00</t>
  </si>
  <si>
    <t>38036494AE00A00</t>
  </si>
  <si>
    <t>38036492AE00A00</t>
  </si>
  <si>
    <t>38003771AE01A24</t>
  </si>
  <si>
    <t>60102U</t>
  </si>
  <si>
    <t>60103U</t>
  </si>
  <si>
    <t>60105U</t>
  </si>
  <si>
    <t>60106U</t>
  </si>
  <si>
    <t>60097U</t>
  </si>
  <si>
    <t>60098U</t>
  </si>
  <si>
    <t>60100U</t>
  </si>
  <si>
    <t>60101U</t>
  </si>
  <si>
    <t>60104U</t>
  </si>
  <si>
    <t>60099U</t>
  </si>
  <si>
    <t>WIN (5-PACK)</t>
  </si>
  <si>
    <t>60350U</t>
  </si>
  <si>
    <t>60352U</t>
  </si>
  <si>
    <t>60351U</t>
  </si>
  <si>
    <t>60353U</t>
  </si>
  <si>
    <t>(5-PACK) Upgrade</t>
  </si>
  <si>
    <t>60355U</t>
  </si>
  <si>
    <t>(5-Pack) Upgrade</t>
  </si>
  <si>
    <t>60357U</t>
  </si>
  <si>
    <t>60356U</t>
  </si>
  <si>
    <t>60358U</t>
  </si>
  <si>
    <t>60341U</t>
  </si>
  <si>
    <t>60343U</t>
  </si>
  <si>
    <t>60346U</t>
  </si>
  <si>
    <t>60348U</t>
  </si>
  <si>
    <t>60342U</t>
  </si>
  <si>
    <t>60344U</t>
  </si>
  <si>
    <t>60347U</t>
  </si>
  <si>
    <t>60349U</t>
  </si>
  <si>
    <t>2YR - upgrade protection plan</t>
  </si>
  <si>
    <t>60328U</t>
  </si>
  <si>
    <t>60330U</t>
  </si>
  <si>
    <t>60331U</t>
  </si>
  <si>
    <t>60336U</t>
  </si>
  <si>
    <t>60333U</t>
  </si>
  <si>
    <t>60335U</t>
  </si>
  <si>
    <t>60345U</t>
  </si>
  <si>
    <t>65029997AE01A00</t>
  </si>
  <si>
    <t>65029997AE02A00</t>
  </si>
  <si>
    <t>65029981AE00A00</t>
  </si>
  <si>
    <t>38003951AE01A24</t>
  </si>
  <si>
    <t>38003951AE02A24</t>
  </si>
  <si>
    <t>38003982AE01A12</t>
  </si>
  <si>
    <t>38003982AE02A12</t>
  </si>
  <si>
    <t>38003983AE01A24</t>
  </si>
  <si>
    <t>38003983AE02A24</t>
  </si>
  <si>
    <t>54025221AE01A00</t>
  </si>
  <si>
    <t>54025221AE02A00</t>
  </si>
  <si>
    <t>38043749AE00A00</t>
  </si>
  <si>
    <t>38043746AE00A00</t>
  </si>
  <si>
    <t>54025224AE01A00</t>
  </si>
  <si>
    <t>54025224AE02A00</t>
  </si>
  <si>
    <t>54025227AE01A00</t>
  </si>
  <si>
    <t>54025227AE02A00</t>
  </si>
  <si>
    <t>54025230AE01A00</t>
  </si>
  <si>
    <t>54025230AE02A00</t>
  </si>
  <si>
    <t>38003699AE01A24</t>
  </si>
  <si>
    <t>38003699AE02A24</t>
  </si>
  <si>
    <t>38003723AE01A24</t>
  </si>
  <si>
    <t>38003723AE02A24</t>
  </si>
  <si>
    <t>38003722AE01A12</t>
  </si>
  <si>
    <t>38003722AE02A12</t>
  </si>
  <si>
    <t>54025215AE01A00</t>
  </si>
  <si>
    <t>54025215AE02A00</t>
  </si>
  <si>
    <t>38043734AE00A00</t>
  </si>
  <si>
    <t>54025218AE01A00</t>
  </si>
  <si>
    <t>54025218AE02A00</t>
  </si>
  <si>
    <t>38004007AE01A24</t>
  </si>
  <si>
    <t>38004007AE02A24</t>
  </si>
  <si>
    <t>38004026AE01A12</t>
  </si>
  <si>
    <t>60575U</t>
  </si>
  <si>
    <t>60578U</t>
  </si>
  <si>
    <t>60570U</t>
  </si>
  <si>
    <t>60573U</t>
  </si>
  <si>
    <t xml:space="preserve">60574U </t>
  </si>
  <si>
    <t xml:space="preserve">60577U </t>
  </si>
  <si>
    <t xml:space="preserve">60569U </t>
  </si>
  <si>
    <t xml:space="preserve">60571U </t>
  </si>
  <si>
    <t>65045453AF01A00</t>
  </si>
  <si>
    <t>65030220AF01A00</t>
  </si>
  <si>
    <t>65030019AF01A00</t>
  </si>
  <si>
    <t>09947598AF01A12</t>
  </si>
  <si>
    <t>09947599AF01A24</t>
  </si>
  <si>
    <t>09947606AF01A12</t>
  </si>
  <si>
    <t>09947607AF01A24</t>
  </si>
  <si>
    <t>65030285AF00A00</t>
  </si>
  <si>
    <t>65029903AF01A00</t>
  </si>
  <si>
    <t>65030290AF01A00</t>
  </si>
  <si>
    <t>09947614AF01A12</t>
  </si>
  <si>
    <t>09947615AF01A24</t>
  </si>
  <si>
    <t>09947622AF01A12</t>
  </si>
  <si>
    <t>09947623AF01A24</t>
  </si>
  <si>
    <t>65030225AF00A00</t>
  </si>
  <si>
    <r>
      <t xml:space="preserve">Media - </t>
    </r>
    <r>
      <rPr>
        <sz val="10"/>
        <rFont val="Arial"/>
        <family val="2"/>
      </rPr>
      <t>EDU Essentials</t>
    </r>
  </si>
  <si>
    <t>54027544AE01A00</t>
  </si>
  <si>
    <t>54027544AE02A00</t>
  </si>
  <si>
    <t>EDU Essentials</t>
  </si>
  <si>
    <t>54024273AD01A00</t>
  </si>
  <si>
    <t>54024273AD02A00</t>
  </si>
  <si>
    <t>54024274AD01A00</t>
  </si>
  <si>
    <t>1 -2,499</t>
  </si>
  <si>
    <t>54024274AD02A00</t>
  </si>
  <si>
    <t>54024275AD01A00</t>
  </si>
  <si>
    <t>54024275AD02A00</t>
  </si>
  <si>
    <t>From Version 8 or 9</t>
  </si>
  <si>
    <t xml:space="preserve">From Font Folio Open </t>
  </si>
  <si>
    <t>03328U</t>
  </si>
  <si>
    <t>Flex Builder Pro Versions 2 and 3</t>
  </si>
  <si>
    <t>65069756AF01A00</t>
  </si>
  <si>
    <t>03330U</t>
  </si>
  <si>
    <t>65069815AF01A00</t>
  </si>
  <si>
    <t>03331U</t>
  </si>
  <si>
    <t>65069781AF01A00</t>
  </si>
  <si>
    <t>03332U</t>
  </si>
  <si>
    <t>65069674AF00A00</t>
  </si>
  <si>
    <t>03329U</t>
  </si>
  <si>
    <t>65069296AF01A12</t>
  </si>
  <si>
    <t>60958U</t>
  </si>
  <si>
    <t>65069296AF01A24</t>
  </si>
  <si>
    <t>60957U</t>
  </si>
  <si>
    <t>65069282AF01A24</t>
  </si>
  <si>
    <t>60960U</t>
  </si>
  <si>
    <t>65069275AF01A12</t>
  </si>
  <si>
    <t>60962U</t>
  </si>
  <si>
    <t>83604P</t>
  </si>
  <si>
    <t xml:space="preserve">Upgrade from Version 8, 9 and 10- First Order </t>
  </si>
  <si>
    <t>83605P</t>
  </si>
  <si>
    <t>83606P</t>
  </si>
  <si>
    <t>65061548AF01A00</t>
  </si>
  <si>
    <t>61211U</t>
  </si>
  <si>
    <t>Illustrator CS4, CS3, or CS2</t>
  </si>
  <si>
    <t>65061502AF01A00</t>
  </si>
  <si>
    <t>61213U</t>
  </si>
  <si>
    <t>65061413AF01A00</t>
  </si>
  <si>
    <t>61214U</t>
  </si>
  <si>
    <t>65061547AF01A00</t>
  </si>
  <si>
    <t>61207U</t>
  </si>
  <si>
    <t>65061501AF01A00</t>
  </si>
  <si>
    <t>61209U</t>
  </si>
  <si>
    <t>65061372AF01A00</t>
  </si>
  <si>
    <t>61210U</t>
  </si>
  <si>
    <t>65058837AF01A12</t>
  </si>
  <si>
    <t>61200U</t>
  </si>
  <si>
    <t>65058896AF01A24</t>
  </si>
  <si>
    <t>61199U</t>
  </si>
  <si>
    <t>65058931AF01A12</t>
  </si>
  <si>
    <t>61202U</t>
  </si>
  <si>
    <t>65058982AF01A24</t>
  </si>
  <si>
    <t>61204U</t>
  </si>
  <si>
    <t>65061375AF00A00</t>
  </si>
  <si>
    <t>61208U</t>
  </si>
  <si>
    <t>65061376AF00A00</t>
  </si>
  <si>
    <t>61212U</t>
  </si>
  <si>
    <t>InCopy CS5</t>
  </si>
  <si>
    <t>65063295AF01A00</t>
  </si>
  <si>
    <t>60976U</t>
  </si>
  <si>
    <t>65062664AF01A00</t>
  </si>
  <si>
    <t>60978U</t>
  </si>
  <si>
    <t>65063294AF01A00</t>
  </si>
  <si>
    <t>60973U</t>
  </si>
  <si>
    <t>65062663AF01A00</t>
  </si>
  <si>
    <t>60975U</t>
  </si>
  <si>
    <t>65063570AF01A12</t>
  </si>
  <si>
    <t>60967U</t>
  </si>
  <si>
    <t>65063545AF01A24</t>
  </si>
  <si>
    <t>60965U</t>
  </si>
  <si>
    <t>65063492AF01A12</t>
  </si>
  <si>
    <t>60968U</t>
  </si>
  <si>
    <t>65063468AF01A24</t>
  </si>
  <si>
    <t>60969U</t>
  </si>
  <si>
    <t>65063398AF00A00</t>
  </si>
  <si>
    <t>60974U</t>
  </si>
  <si>
    <t>65063399AF00A00</t>
  </si>
  <si>
    <t>60977U</t>
  </si>
  <si>
    <t>65062051AF01A00</t>
  </si>
  <si>
    <t>61227U</t>
  </si>
  <si>
    <t>65062095AF01A00</t>
  </si>
  <si>
    <t>61229U</t>
  </si>
  <si>
    <t>65062499AF01A00</t>
  </si>
  <si>
    <t>61230U</t>
  </si>
  <si>
    <t>65062052AF01A00</t>
  </si>
  <si>
    <t>61223U</t>
  </si>
  <si>
    <t>65062096AF01A00</t>
  </si>
  <si>
    <t>61225U</t>
  </si>
  <si>
    <t>65062500AF01A00</t>
  </si>
  <si>
    <t>61226U</t>
  </si>
  <si>
    <t>65052479AF01A12</t>
  </si>
  <si>
    <t>61216U</t>
  </si>
  <si>
    <t>65052504AF01A24</t>
  </si>
  <si>
    <t>61217U</t>
  </si>
  <si>
    <t>65052529AF01A12</t>
  </si>
  <si>
    <t>61220U</t>
  </si>
  <si>
    <t>65052555AF01A24</t>
  </si>
  <si>
    <t>61218U</t>
  </si>
  <si>
    <t>65061707AF00A00</t>
  </si>
  <si>
    <t>61224U</t>
  </si>
  <si>
    <t>65061706AF00A00</t>
  </si>
  <si>
    <t>61228U</t>
  </si>
  <si>
    <t>65048695AF01A00</t>
  </si>
  <si>
    <t>61249U</t>
  </si>
  <si>
    <t>65048441AF01A00</t>
  </si>
  <si>
    <t>61251U</t>
  </si>
  <si>
    <t>65048319AF01A00</t>
  </si>
  <si>
    <t>61252U</t>
  </si>
  <si>
    <t>65048694AF01A00</t>
  </si>
  <si>
    <t>61245U</t>
  </si>
  <si>
    <t>65048440AF01A00</t>
  </si>
  <si>
    <t>61247U</t>
  </si>
  <si>
    <t>65048340AF01A00</t>
  </si>
  <si>
    <t>61248U</t>
  </si>
  <si>
    <t>65052104AF01A12</t>
  </si>
  <si>
    <t>61239U</t>
  </si>
  <si>
    <t>65052365AF01A24</t>
  </si>
  <si>
    <t>61237U</t>
  </si>
  <si>
    <t>65052402AF01A12</t>
  </si>
  <si>
    <t>61240U</t>
  </si>
  <si>
    <t>65052130AF01A24</t>
  </si>
  <si>
    <t>61241U</t>
  </si>
  <si>
    <t>65048764AF00A00</t>
  </si>
  <si>
    <t>61246U</t>
  </si>
  <si>
    <t>65048765AF00A00</t>
  </si>
  <si>
    <t>61250U</t>
  </si>
  <si>
    <t>65049766AF01A00</t>
  </si>
  <si>
    <t>61266U</t>
  </si>
  <si>
    <t>65049694AF01A00</t>
  </si>
  <si>
    <t>61268U</t>
  </si>
  <si>
    <t>65049380AF01A00</t>
  </si>
  <si>
    <t>61270U</t>
  </si>
  <si>
    <t>Photoshop CS2, CS3, CS4</t>
  </si>
  <si>
    <t>65049564AF01A00</t>
  </si>
  <si>
    <t>61269U</t>
  </si>
  <si>
    <t>65049767AF01A00</t>
  </si>
  <si>
    <t>61261U</t>
  </si>
  <si>
    <t>65049695AF01A00</t>
  </si>
  <si>
    <t>61263U</t>
  </si>
  <si>
    <t>65049379AF01A00</t>
  </si>
  <si>
    <t>61265U</t>
  </si>
  <si>
    <t>65049563AF01A00</t>
  </si>
  <si>
    <t>61264U</t>
  </si>
  <si>
    <t>65052335AF01A12</t>
  </si>
  <si>
    <t>61254U</t>
  </si>
  <si>
    <t>65052155AF01A24</t>
  </si>
  <si>
    <t>61255U</t>
  </si>
  <si>
    <t>65052183AF01A12</t>
  </si>
  <si>
    <t>61258U</t>
  </si>
  <si>
    <t>65052208AF01A24</t>
  </si>
  <si>
    <t>61256U</t>
  </si>
  <si>
    <t>65049792AF00A00</t>
  </si>
  <si>
    <t>61262U</t>
  </si>
  <si>
    <t>65049752AF00A00</t>
  </si>
  <si>
    <t>61267U</t>
  </si>
  <si>
    <t>65051460AF01A00</t>
  </si>
  <si>
    <t>60991U</t>
  </si>
  <si>
    <t>65051606AF01A00</t>
  </si>
  <si>
    <t>60993U</t>
  </si>
  <si>
    <t>65051446AF01A00</t>
  </si>
  <si>
    <t>60994U</t>
  </si>
  <si>
    <t>65051459AF01A00</t>
  </si>
  <si>
    <t>60987U</t>
  </si>
  <si>
    <t>65051607AF01A00</t>
  </si>
  <si>
    <t>60989U</t>
  </si>
  <si>
    <t>65051445AF01A00</t>
  </si>
  <si>
    <t>60990U</t>
  </si>
  <si>
    <t>65052602AF01A12</t>
  </si>
  <si>
    <t>60981U</t>
  </si>
  <si>
    <t>65052591AF01A24</t>
  </si>
  <si>
    <t>60979U</t>
  </si>
  <si>
    <t>65052580AF01A12</t>
  </si>
  <si>
    <t>60982U</t>
  </si>
  <si>
    <t>65052569AF01A24</t>
  </si>
  <si>
    <t>60984U</t>
  </si>
  <si>
    <t>65051495AF00A00</t>
  </si>
  <si>
    <t>60992U</t>
  </si>
  <si>
    <t>65051494AF00A00</t>
  </si>
  <si>
    <t>60988U</t>
  </si>
  <si>
    <t>65050876AF01A00</t>
  </si>
  <si>
    <t>61288U</t>
  </si>
  <si>
    <t>65050920AF01A00</t>
  </si>
  <si>
    <t>61290U</t>
  </si>
  <si>
    <t>65050877AF01A00</t>
  </si>
  <si>
    <t>61285U</t>
  </si>
  <si>
    <t>65050921AF01A00</t>
  </si>
  <si>
    <t>61287U</t>
  </si>
  <si>
    <t>65052433AF01A12</t>
  </si>
  <si>
    <t>61279U</t>
  </si>
  <si>
    <t>65052804AF01A24</t>
  </si>
  <si>
    <t>61277U</t>
  </si>
  <si>
    <t>65052414AF01A12</t>
  </si>
  <si>
    <t>61281U</t>
  </si>
  <si>
    <t>65052422AF01A24</t>
  </si>
  <si>
    <t>61280U</t>
  </si>
  <si>
    <t>65050903AF00A00</t>
  </si>
  <si>
    <t>61286U</t>
  </si>
  <si>
    <t>65050902AF00A00</t>
  </si>
  <si>
    <t>61289U</t>
  </si>
  <si>
    <t>Adobe InCopy CS5</t>
  </si>
  <si>
    <t>65045572AF01A00</t>
  </si>
  <si>
    <t>65045592AF01A00</t>
  </si>
  <si>
    <t>65045504AF00A00</t>
  </si>
  <si>
    <t>09947529AF01A24</t>
  </si>
  <si>
    <t>09947528AF01A12</t>
  </si>
  <si>
    <t>09973548AF01A12</t>
  </si>
  <si>
    <t>09973549AF01A24</t>
  </si>
  <si>
    <t>09946035AF01A12</t>
  </si>
  <si>
    <t>09946047AF01A24</t>
  </si>
  <si>
    <t>09972450AF01A12</t>
  </si>
  <si>
    <t>09972462AF01A24</t>
  </si>
  <si>
    <t>65045406AF01A00</t>
  </si>
  <si>
    <t>65045326AF00A00</t>
  </si>
  <si>
    <t xml:space="preserve">60074U </t>
  </si>
  <si>
    <t>65051446AD02A00</t>
  </si>
  <si>
    <t xml:space="preserve">60072U </t>
  </si>
  <si>
    <t>65051606AD02A00</t>
  </si>
  <si>
    <t xml:space="preserve">60069U </t>
  </si>
  <si>
    <t>65051460AD02A00</t>
  </si>
  <si>
    <t xml:space="preserve">60067U </t>
  </si>
  <si>
    <t>65051445AD02A00</t>
  </si>
  <si>
    <t>60065U</t>
  </si>
  <si>
    <t>65051607AD02A00</t>
  </si>
  <si>
    <t>60062U</t>
  </si>
  <si>
    <t>65051459AD02A00</t>
  </si>
  <si>
    <t xml:space="preserve">60073U </t>
  </si>
  <si>
    <t>65051446AD01A00</t>
  </si>
  <si>
    <t xml:space="preserve">60071U </t>
  </si>
  <si>
    <t>65051606AD01A00</t>
  </si>
  <si>
    <t>60068U</t>
  </si>
  <si>
    <t>65051460AD01A00</t>
  </si>
  <si>
    <t xml:space="preserve">60066U </t>
  </si>
  <si>
    <t>65051445AD01A00</t>
  </si>
  <si>
    <t xml:space="preserve">60064U </t>
  </si>
  <si>
    <t>65051607AD01A00</t>
  </si>
  <si>
    <t xml:space="preserve">60061U </t>
  </si>
  <si>
    <t>65051459AD01A00</t>
  </si>
  <si>
    <t>65051494AD00A00</t>
  </si>
  <si>
    <t>65051495AD00A00</t>
  </si>
  <si>
    <t>65050876AD01A00</t>
  </si>
  <si>
    <t>65050876AD02A00</t>
  </si>
  <si>
    <t>65050920AD01A00</t>
  </si>
  <si>
    <t>65050920AD02A00</t>
  </si>
  <si>
    <t>65050877AD01A00</t>
  </si>
  <si>
    <t>65050877AD02A00</t>
  </si>
  <si>
    <t>65050921AD01A00</t>
  </si>
  <si>
    <t>65029830AF01A00</t>
  </si>
  <si>
    <t>09974872AE01A24</t>
  </si>
  <si>
    <t>09974872AE02A24</t>
  </si>
  <si>
    <t>09974847AE01A12</t>
  </si>
  <si>
    <t>09974847AE02A12</t>
  </si>
  <si>
    <t>09974848AE02A24</t>
  </si>
  <si>
    <t>42050175AE00A00</t>
  </si>
  <si>
    <t>09952242AE01A12</t>
  </si>
  <si>
    <t>09952242AE02A12</t>
  </si>
  <si>
    <t>Teacher's Resource - Media</t>
  </si>
  <si>
    <t>65036638AE01A00</t>
  </si>
  <si>
    <t>65036638AE02A00</t>
  </si>
  <si>
    <t>65036539AE00A00</t>
  </si>
  <si>
    <t>65036572AE01A00</t>
  </si>
  <si>
    <t>65036572AE02A00</t>
  </si>
  <si>
    <t>65036618AE00A00</t>
  </si>
  <si>
    <t>38004055AE01A24</t>
  </si>
  <si>
    <t>38004055AE02A24</t>
  </si>
  <si>
    <t>38004078AE01A12</t>
  </si>
  <si>
    <t>38004078AE02A12</t>
  </si>
  <si>
    <t>38004079AE01A24</t>
  </si>
  <si>
    <t>38004079AE02A24</t>
  </si>
  <si>
    <t>65030277AE01A00</t>
  </si>
  <si>
    <t>65030277AE02A00</t>
  </si>
  <si>
    <t>65030080AE00A00</t>
  </si>
  <si>
    <t>65030091AE01A24</t>
  </si>
  <si>
    <t>65030091AE02A24</t>
  </si>
  <si>
    <t>65029904AE01A24</t>
  </si>
  <si>
    <t>65029904AE02A24</t>
  </si>
  <si>
    <t>65030296AE01A12</t>
  </si>
  <si>
    <t>65030296AE02A12</t>
  </si>
  <si>
    <t>65029077AE01A00</t>
  </si>
  <si>
    <t>65029077AE02A00</t>
  </si>
  <si>
    <t>65029084AE00A00</t>
  </si>
  <si>
    <t>65029108AE01A00</t>
  </si>
  <si>
    <t>65029108AE02A00</t>
  </si>
  <si>
    <t>65029104AE01A00</t>
  </si>
  <si>
    <t>65029104AE02A00</t>
  </si>
  <si>
    <t>65029115AE01A00</t>
  </si>
  <si>
    <t>65029115AE02A00</t>
  </si>
  <si>
    <t>65029096AE01A00</t>
  </si>
  <si>
    <t>65029096AE02A00</t>
  </si>
  <si>
    <t>09949213AE01A24</t>
  </si>
  <si>
    <t>09949213AE02A24</t>
  </si>
  <si>
    <t>09974777AE01A12</t>
  </si>
  <si>
    <t>09974777AE02A12</t>
  </si>
  <si>
    <t>09974778AE01A24</t>
  </si>
  <si>
    <t>09974778AE02A24</t>
  </si>
  <si>
    <t>65029071AE01A00</t>
  </si>
  <si>
    <t>65029071AE02A00</t>
  </si>
  <si>
    <t>65029085AE00A00</t>
  </si>
  <si>
    <t>09949217AE01A24</t>
  </si>
  <si>
    <t>09949217AE02A24</t>
  </si>
  <si>
    <t>65029123AE01A00</t>
  </si>
  <si>
    <t>65029123AE02A00</t>
  </si>
  <si>
    <t>09974781AE01A12</t>
  </si>
  <si>
    <t>09974781AE02A12</t>
  </si>
  <si>
    <t>09974782AE01A24</t>
  </si>
  <si>
    <t>65030347AF01A00</t>
  </si>
  <si>
    <t>65030375AF01A00</t>
  </si>
  <si>
    <t>09946785AF01A12</t>
  </si>
  <si>
    <t>09946786AF01A24</t>
  </si>
  <si>
    <t>09973196AF01A12</t>
  </si>
  <si>
    <t>09973197AF01A24</t>
  </si>
  <si>
    <t>65030337AF00A00</t>
  </si>
  <si>
    <t>65030309AF01A00</t>
  </si>
  <si>
    <t>65030360AF01A00</t>
  </si>
  <si>
    <t>65030358AF00A00</t>
  </si>
  <si>
    <t>09946795AF01A12</t>
  </si>
  <si>
    <t>09946796AF01A24</t>
  </si>
  <si>
    <t>09973206AF01A12</t>
  </si>
  <si>
    <t>09973207AF01A24</t>
  </si>
  <si>
    <t>58047505AF01A00</t>
  </si>
  <si>
    <t>58047511AF01A00</t>
  </si>
  <si>
    <t>38001380AF00A00</t>
  </si>
  <si>
    <t>38003361AF01A00</t>
  </si>
  <si>
    <t>38001359AF00A00</t>
  </si>
  <si>
    <t>38003356AF01A00</t>
  </si>
  <si>
    <t>38003358AF01A00</t>
  </si>
  <si>
    <t>38003298AF01A00</t>
  </si>
  <si>
    <t>38003293AF01A00</t>
  </si>
  <si>
    <t>38003295AF01A00</t>
  </si>
  <si>
    <t>38001378AF00A00</t>
  </si>
  <si>
    <r>
      <t xml:space="preserve">ILOG Elixir </t>
    </r>
    <r>
      <rPr>
        <b/>
        <sz val="10"/>
        <rFont val="Arial"/>
        <family val="2"/>
      </rPr>
      <t>(IBM Elixir)</t>
    </r>
  </si>
  <si>
    <t>54031795AF01A00</t>
  </si>
  <si>
    <t>54031797AF01A00</t>
  </si>
  <si>
    <t>38002929AF01A00</t>
  </si>
  <si>
    <t>38002913AF01A00</t>
  </si>
  <si>
    <t>38002926AF01A00</t>
  </si>
  <si>
    <t>38001148AF00A00</t>
  </si>
  <si>
    <t>24369R</t>
  </si>
  <si>
    <t>24370R</t>
  </si>
  <si>
    <t>24366R</t>
  </si>
  <si>
    <t>24367R</t>
  </si>
  <si>
    <t>24368R</t>
  </si>
  <si>
    <t>24371R</t>
  </si>
  <si>
    <t>15135R</t>
  </si>
  <si>
    <t>15136R</t>
  </si>
  <si>
    <t>15132R</t>
  </si>
  <si>
    <t>15133R</t>
  </si>
  <si>
    <t>15138R</t>
  </si>
  <si>
    <t>15139R</t>
  </si>
  <si>
    <t>15141R</t>
  </si>
  <si>
    <t>15143R</t>
  </si>
  <si>
    <t>15140R</t>
  </si>
  <si>
    <t>15142R</t>
  </si>
  <si>
    <t>15134R</t>
  </si>
  <si>
    <t>15137R</t>
  </si>
  <si>
    <t>15123R</t>
  </si>
  <si>
    <t>15124R</t>
  </si>
  <si>
    <t>15126R</t>
  </si>
  <si>
    <t>15127R</t>
  </si>
  <si>
    <t>15129R</t>
  </si>
  <si>
    <t>15130R</t>
  </si>
  <si>
    <t>15128R</t>
  </si>
  <si>
    <t>15131R</t>
  </si>
  <si>
    <t>15125R</t>
  </si>
  <si>
    <t>15258R</t>
  </si>
  <si>
    <t>15259R</t>
  </si>
  <si>
    <t>15262R</t>
  </si>
  <si>
    <t>15263R</t>
  </si>
  <si>
    <t>15264R</t>
  </si>
  <si>
    <t>15265R</t>
  </si>
  <si>
    <t>15267R</t>
  </si>
  <si>
    <t>15268R</t>
  </si>
  <si>
    <t>15266R</t>
  </si>
  <si>
    <t>15269R</t>
  </si>
  <si>
    <t>15260R</t>
  </si>
  <si>
    <t>15261R</t>
  </si>
  <si>
    <t>15271R</t>
  </si>
  <si>
    <t>15272R</t>
  </si>
  <si>
    <t>15270R</t>
  </si>
  <si>
    <t>15273R</t>
  </si>
  <si>
    <t>15419R</t>
  </si>
  <si>
    <t>15421R</t>
  </si>
  <si>
    <t>15425R</t>
  </si>
  <si>
    <t>15429R</t>
  </si>
  <si>
    <t>15424R</t>
  </si>
  <si>
    <t>15428R</t>
  </si>
  <si>
    <t>15436R</t>
  </si>
  <si>
    <t>15441R</t>
  </si>
  <si>
    <t>15437R</t>
  </si>
  <si>
    <t>15440R</t>
  </si>
  <si>
    <t>15354R</t>
  </si>
  <si>
    <t>15355R</t>
  </si>
  <si>
    <t>15357R</t>
  </si>
  <si>
    <t>15358R</t>
  </si>
  <si>
    <t>15359R</t>
  </si>
  <si>
    <t>15362R</t>
  </si>
  <si>
    <t>15360R</t>
  </si>
  <si>
    <t>15361R</t>
  </si>
  <si>
    <t>15356R</t>
  </si>
  <si>
    <t>15363R</t>
  </si>
  <si>
    <t>15364R</t>
  </si>
  <si>
    <t>15367R</t>
  </si>
  <si>
    <t>15368R</t>
  </si>
  <si>
    <t>15369R</t>
  </si>
  <si>
    <t>15371R</t>
  </si>
  <si>
    <t>15370R</t>
  </si>
  <si>
    <t>15372R</t>
  </si>
  <si>
    <t>15373R</t>
  </si>
  <si>
    <t>15374R</t>
  </si>
  <si>
    <t>15376R</t>
  </si>
  <si>
    <t>15377R</t>
  </si>
  <si>
    <t>15375R</t>
  </si>
  <si>
    <t>15378R</t>
  </si>
  <si>
    <t>15366R</t>
  </si>
  <si>
    <t>15365R</t>
  </si>
  <si>
    <t>15379R</t>
  </si>
  <si>
    <t>15380R</t>
  </si>
  <si>
    <t>15382R</t>
  </si>
  <si>
    <t>15383R</t>
  </si>
  <si>
    <t>15384R</t>
  </si>
  <si>
    <t>15385R</t>
  </si>
  <si>
    <t>15387R</t>
  </si>
  <si>
    <t>15389R</t>
  </si>
  <si>
    <t>15386R</t>
  </si>
  <si>
    <t>15388R</t>
  </si>
  <si>
    <t>15381R</t>
  </si>
  <si>
    <t>15409R</t>
  </si>
  <si>
    <t>15410R</t>
  </si>
  <si>
    <t>15403R</t>
  </si>
  <si>
    <t>15404R</t>
  </si>
  <si>
    <t>15406R</t>
  </si>
  <si>
    <t>15407R</t>
  </si>
  <si>
    <t>15412R</t>
  </si>
  <si>
    <t>15413R</t>
  </si>
  <si>
    <t>15414R</t>
  </si>
  <si>
    <t>15417R</t>
  </si>
  <si>
    <t>15415R</t>
  </si>
  <si>
    <t>15416R</t>
  </si>
  <si>
    <t>15405R</t>
  </si>
  <si>
    <t>65030220AD01A00</t>
  </si>
  <si>
    <t>65030220AD02A00</t>
  </si>
  <si>
    <t>65030285AD00A00</t>
  </si>
  <si>
    <t>65030019AD01A00</t>
  </si>
  <si>
    <t>65030019AD02A00</t>
  </si>
  <si>
    <t>09947599AD01A24</t>
  </si>
  <si>
    <t>09947599AD02A24</t>
  </si>
  <si>
    <t>09947606AD01A12</t>
  </si>
  <si>
    <t>09947606AD02A12</t>
  </si>
  <si>
    <t>09947607AD01A24</t>
  </si>
  <si>
    <t>09947607AD02A24</t>
  </si>
  <si>
    <t>65029903AD01A00</t>
  </si>
  <si>
    <t>65029903AD02A00</t>
  </si>
  <si>
    <t>65030225AD00A00</t>
  </si>
  <si>
    <t>65030290AD01A00</t>
  </si>
  <si>
    <t>65030290AD02A00</t>
  </si>
  <si>
    <t>09947615AD01A24</t>
  </si>
  <si>
    <t>09947615AD02A24</t>
  </si>
  <si>
    <t>09947622AD01A12</t>
  </si>
  <si>
    <t>09947622AD02A12</t>
  </si>
  <si>
    <t>09947623AD01A24</t>
  </si>
  <si>
    <t>09947623AD02A24</t>
  </si>
  <si>
    <t>Flash Catalyst</t>
  </si>
  <si>
    <t>60025U</t>
  </si>
  <si>
    <t>65069259AD02A00</t>
  </si>
  <si>
    <t xml:space="preserve">60024U </t>
  </si>
  <si>
    <t>65069259AD01A00</t>
  </si>
  <si>
    <t>60015U</t>
  </si>
  <si>
    <t>65069296AD01A24</t>
  </si>
  <si>
    <t>60018U</t>
  </si>
  <si>
    <t>65069282AD01A24</t>
  </si>
  <si>
    <t>60020U</t>
  </si>
  <si>
    <t>65069275AD01A12</t>
  </si>
  <si>
    <t>60016U</t>
  </si>
  <si>
    <t>65069296AD02A24</t>
  </si>
  <si>
    <t>60023U</t>
  </si>
  <si>
    <t>65069275AD02A12</t>
  </si>
  <si>
    <t xml:space="preserve">60021U </t>
  </si>
  <si>
    <t>65069282AD02A24</t>
  </si>
  <si>
    <t>60026U</t>
  </si>
  <si>
    <t>65069308AD00A00</t>
  </si>
  <si>
    <t>ColdFusion Builder</t>
  </si>
  <si>
    <t>84033P</t>
  </si>
  <si>
    <t>65069576AD02A00</t>
  </si>
  <si>
    <t>84032P</t>
  </si>
  <si>
    <t>65069576AD01A00</t>
  </si>
  <si>
    <t>60321U</t>
  </si>
  <si>
    <t>65047334AD01A24</t>
  </si>
  <si>
    <t>60323U</t>
  </si>
  <si>
    <t>65047340AD01A24</t>
  </si>
  <si>
    <t>60324U</t>
  </si>
  <si>
    <t>65047337AD01A12</t>
  </si>
  <si>
    <t>60322U</t>
  </si>
  <si>
    <t>65047334AD02A24</t>
  </si>
  <si>
    <t>60325U</t>
  </si>
  <si>
    <t>65047337AD02A12</t>
  </si>
  <si>
    <t>60326U</t>
  </si>
  <si>
    <t>65047340AD02A24</t>
  </si>
  <si>
    <t>60312U</t>
  </si>
  <si>
    <t>65047359AD00A00</t>
  </si>
  <si>
    <t>15775R</t>
  </si>
  <si>
    <t>15776R</t>
  </si>
  <si>
    <t>15778R</t>
  </si>
  <si>
    <t>15779R</t>
  </si>
  <si>
    <t>15780R</t>
  </si>
  <si>
    <t>15783R</t>
  </si>
  <si>
    <t>15781R</t>
  </si>
  <si>
    <t>15782R</t>
  </si>
  <si>
    <t>15777R</t>
  </si>
  <si>
    <t>15481R</t>
  </si>
  <si>
    <t>15482R</t>
  </si>
  <si>
    <t>15485R</t>
  </si>
  <si>
    <t>15487R</t>
  </si>
  <si>
    <t>15484R</t>
  </si>
  <si>
    <t>15486R</t>
  </si>
  <si>
    <t>15489R</t>
  </si>
  <si>
    <t>15491R</t>
  </si>
  <si>
    <t>15488R</t>
  </si>
  <si>
    <t>15490R</t>
  </si>
  <si>
    <t>15492R</t>
  </si>
  <si>
    <t>15493R</t>
  </si>
  <si>
    <t>15495R</t>
  </si>
  <si>
    <t>15496R</t>
  </si>
  <si>
    <t>15494R</t>
  </si>
  <si>
    <t>15497R</t>
  </si>
  <si>
    <t>15483R</t>
  </si>
  <si>
    <t>15498R</t>
  </si>
  <si>
    <t>15499R</t>
  </si>
  <si>
    <t>15501R</t>
  </si>
  <si>
    <t>15502R</t>
  </si>
  <si>
    <t>15503R</t>
  </si>
  <si>
    <t>15504R</t>
  </si>
  <si>
    <t>15506R</t>
  </si>
  <si>
    <t>15507R</t>
  </si>
  <si>
    <t>15505R</t>
  </si>
  <si>
    <t>15508R</t>
  </si>
  <si>
    <t>15500R</t>
  </si>
  <si>
    <t>15538R</t>
  </si>
  <si>
    <t>15540R</t>
  </si>
  <si>
    <t>15539R</t>
  </si>
  <si>
    <t>15541R</t>
  </si>
  <si>
    <t>15536R</t>
  </si>
  <si>
    <t>15535R</t>
  </si>
  <si>
    <t>15537R</t>
  </si>
  <si>
    <t>15542R</t>
  </si>
  <si>
    <t>15543R</t>
  </si>
  <si>
    <t>15545R</t>
  </si>
  <si>
    <t>15546R</t>
  </si>
  <si>
    <t>15547R</t>
  </si>
  <si>
    <t>15550R</t>
  </si>
  <si>
    <t>15548R</t>
  </si>
  <si>
    <t>15549R</t>
  </si>
  <si>
    <t>15544R</t>
  </si>
  <si>
    <t>15551R</t>
  </si>
  <si>
    <t>15552R</t>
  </si>
  <si>
    <t>15553R</t>
  </si>
  <si>
    <t>15554R</t>
  </si>
  <si>
    <t>15559R</t>
  </si>
  <si>
    <t>15560R</t>
  </si>
  <si>
    <t>15556R</t>
  </si>
  <si>
    <t>15557R</t>
  </si>
  <si>
    <t>15555R</t>
  </si>
  <si>
    <t>15558R</t>
  </si>
  <si>
    <t>15561R</t>
  </si>
  <si>
    <t>15594R</t>
  </si>
  <si>
    <t>15595R</t>
  </si>
  <si>
    <t>15590R</t>
  </si>
  <si>
    <t>15591R</t>
  </si>
  <si>
    <t>15592R</t>
  </si>
  <si>
    <t>15593R</t>
  </si>
  <si>
    <t>15596R</t>
  </si>
  <si>
    <t>15597R</t>
  </si>
  <si>
    <t>15599R</t>
  </si>
  <si>
    <t>15600R</t>
  </si>
  <si>
    <t>15602R</t>
  </si>
  <si>
    <t>15604R</t>
  </si>
  <si>
    <t>15601R</t>
  </si>
  <si>
    <t>15603R</t>
  </si>
  <si>
    <t>15598R</t>
  </si>
  <si>
    <t>15641R</t>
  </si>
  <si>
    <t>15642R</t>
  </si>
  <si>
    <t>15638R</t>
  </si>
  <si>
    <t>15639R</t>
  </si>
  <si>
    <t>15640R</t>
  </si>
  <si>
    <t>15643R</t>
  </si>
  <si>
    <t>38040101AD01A00</t>
  </si>
  <si>
    <t>38040101AD02A00</t>
  </si>
  <si>
    <t>38040168AD00A00</t>
  </si>
  <si>
    <t>38040102AD01A00</t>
  </si>
  <si>
    <t>38040102AD02A00</t>
  </si>
  <si>
    <t>54026197AF01A00</t>
  </si>
  <si>
    <t>54026280AF01A00</t>
  </si>
  <si>
    <t>22002413AF00A00</t>
  </si>
  <si>
    <t>54026941AF01A00</t>
  </si>
  <si>
    <t>09946082AF01A24</t>
  </si>
  <si>
    <t>09946063AF01A12</t>
  </si>
  <si>
    <t>09972478AF01A12</t>
  </si>
  <si>
    <t>09972497AF01A24</t>
  </si>
  <si>
    <t>54026813AF01A00</t>
  </si>
  <si>
    <t>54026905AF01A00</t>
  </si>
  <si>
    <t>54026907AF01A00</t>
  </si>
  <si>
    <t>62000195AF00A00</t>
  </si>
  <si>
    <t>09949772AF01A24</t>
  </si>
  <si>
    <t>09949766AF01A12</t>
  </si>
  <si>
    <t>09974952AF01A12</t>
  </si>
  <si>
    <t>09974958AF01A24</t>
  </si>
  <si>
    <t>54026356AF01A00</t>
  </si>
  <si>
    <t>54026691AF01A00</t>
  </si>
  <si>
    <t>54026690AF01A00</t>
  </si>
  <si>
    <t>54026318AF01A00</t>
  </si>
  <si>
    <t>54026615AF01A00</t>
  </si>
  <si>
    <t>54026614AF01A00</t>
  </si>
  <si>
    <t>09946139AF01A12</t>
  </si>
  <si>
    <t>09946158AF01A24</t>
  </si>
  <si>
    <t>09972554AF01A12</t>
  </si>
  <si>
    <t>09972573AF01A24</t>
  </si>
  <si>
    <t>22020688AF00A00</t>
  </si>
  <si>
    <t>12020560AF00A00</t>
  </si>
  <si>
    <t>54025384AF01A00</t>
  </si>
  <si>
    <t>54025404AF01A00</t>
  </si>
  <si>
    <t>09945943AF01A12</t>
  </si>
  <si>
    <t>09945944AF01A24</t>
  </si>
  <si>
    <t>09972325AF01A12</t>
  </si>
  <si>
    <t>09972326AF01A24</t>
  </si>
  <si>
    <t>22011333AF00A00</t>
  </si>
  <si>
    <t>22011385AF00A00</t>
  </si>
  <si>
    <t>38003648AF01A00</t>
  </si>
  <si>
    <t>38003654AF01A00</t>
  </si>
  <si>
    <t>38003652AF01A00</t>
  </si>
  <si>
    <t>38001633AF00A00</t>
  </si>
  <si>
    <t>38001629AF00A00</t>
  </si>
  <si>
    <t>65029997AF01A00</t>
  </si>
  <si>
    <t>65029991AF01A00</t>
  </si>
  <si>
    <t>38003950AF01A12</t>
  </si>
  <si>
    <t>38003951AF01A24</t>
  </si>
  <si>
    <t>38003982AF01A12</t>
  </si>
  <si>
    <t>38003983AF01A24</t>
  </si>
  <si>
    <t>65029981AF00A00</t>
  </si>
  <si>
    <t>65030380</t>
  </si>
  <si>
    <t>65029965</t>
  </si>
  <si>
    <t>65030154</t>
  </si>
  <si>
    <t>97727N</t>
  </si>
  <si>
    <t>97728N</t>
  </si>
  <si>
    <t>97729N</t>
  </si>
  <si>
    <t>RoboHelp Office</t>
  </si>
  <si>
    <t>RoboHelp Server</t>
  </si>
  <si>
    <t>Visual Communicator</t>
  </si>
  <si>
    <t>DVSET</t>
  </si>
  <si>
    <t>CDSET</t>
  </si>
  <si>
    <t>DOCST</t>
  </si>
  <si>
    <t>7.0.1</t>
  </si>
  <si>
    <t>From Dreamweaver</t>
  </si>
  <si>
    <t>65029902</t>
  </si>
  <si>
    <t>65029846</t>
  </si>
  <si>
    <t>65036638AD01A00</t>
  </si>
  <si>
    <t>65036638AD02A00</t>
  </si>
  <si>
    <t>65036539AD00A00</t>
  </si>
  <si>
    <t>65036595AD01A00</t>
  </si>
  <si>
    <t>65036595AD02A00</t>
  </si>
  <si>
    <t>65036572AD01A00</t>
  </si>
  <si>
    <t>65036572AD02A00</t>
  </si>
  <si>
    <t>65036618AD00A00</t>
  </si>
  <si>
    <t>65036658AD01A00</t>
  </si>
  <si>
    <t>65036658AD02A00</t>
  </si>
  <si>
    <t>38004055AD01A24</t>
  </si>
  <si>
    <t>38004055AD02A24</t>
  </si>
  <si>
    <t>38004078AD01A12</t>
  </si>
  <si>
    <t>38004078AD02A12</t>
  </si>
  <si>
    <t>38004079AD01A24</t>
  </si>
  <si>
    <t>38004079AD02A24</t>
  </si>
  <si>
    <t xml:space="preserve">K - 12 </t>
  </si>
  <si>
    <t>From Version 6.5</t>
  </si>
  <si>
    <t>From Version 5.x or 6.0</t>
  </si>
  <si>
    <t>1st order Qty 20 - from Font Folio OT 1.0</t>
  </si>
  <si>
    <t>Type Classics Learn</t>
  </si>
  <si>
    <t>Details</t>
  </si>
  <si>
    <t>License</t>
  </si>
  <si>
    <t>Upgrade</t>
  </si>
  <si>
    <t>Maint</t>
  </si>
  <si>
    <t>Maint Renewal</t>
  </si>
  <si>
    <t xml:space="preserve">1Y </t>
  </si>
  <si>
    <t>Unlimited user pack Win</t>
  </si>
  <si>
    <t>100 user pack Win</t>
  </si>
  <si>
    <t>Media - All</t>
  </si>
  <si>
    <t>Director 8.5, MX, or MX 2004 or 11</t>
  </si>
  <si>
    <t>From CS3.3/3.0 Suites- See notes</t>
  </si>
  <si>
    <t>From CS4 Web/Design Prem - See Notes</t>
  </si>
  <si>
    <t>09972325AE01A12</t>
  </si>
  <si>
    <t>09972325AE02A12</t>
  </si>
  <si>
    <t>09972326AE01A24</t>
  </si>
  <si>
    <t>09972326AE02A24</t>
  </si>
  <si>
    <t>38003648AE01A00</t>
  </si>
  <si>
    <t>38003648AE02A00</t>
  </si>
  <si>
    <t>38001629AE00A00</t>
  </si>
  <si>
    <t>38001633AE00A00</t>
  </si>
  <si>
    <t>09947895AE01A12</t>
  </si>
  <si>
    <t>K-12 Teach Resource</t>
  </si>
  <si>
    <t>09973847AE01A24</t>
  </si>
  <si>
    <t>09973847AE02A24</t>
  </si>
  <si>
    <t>09973846AE01A12</t>
  </si>
  <si>
    <t>09973846AE02A12</t>
  </si>
  <si>
    <t>K-12 Site License Teach Resource Doc</t>
  </si>
  <si>
    <t>DVD TEACH RES DOC &amp; MEDIA</t>
  </si>
  <si>
    <t>54024275AE01A00</t>
  </si>
  <si>
    <t>54024275AE02A00</t>
  </si>
  <si>
    <t>65030347AE01A00</t>
  </si>
  <si>
    <t>65030347AE02A00</t>
  </si>
  <si>
    <t>65030337AE00A00</t>
  </si>
  <si>
    <t>09946786AE01A24</t>
  </si>
  <si>
    <t>09946786AE02A24</t>
  </si>
  <si>
    <t>09973196AE01A12</t>
  </si>
  <si>
    <t>09973196AE02A12</t>
  </si>
  <si>
    <t>09973197AE01A24</t>
  </si>
  <si>
    <t>09973197AE02A24</t>
  </si>
  <si>
    <t>UNIX</t>
  </si>
  <si>
    <t>58047505AE01A00</t>
  </si>
  <si>
    <t>58047505AE02A00</t>
  </si>
  <si>
    <t>58047511AE01A00</t>
  </si>
  <si>
    <t>58047511AE02A00</t>
  </si>
  <si>
    <t>38003298AE01A00</t>
  </si>
  <si>
    <t>38003298AE02A00</t>
  </si>
  <si>
    <t>38001378AE00A00</t>
  </si>
  <si>
    <t>38001359AE00A00</t>
  </si>
  <si>
    <t>38001380AE00A00</t>
  </si>
  <si>
    <t>38003361AE01A00</t>
  </si>
  <si>
    <t>38003361AE02A00</t>
  </si>
  <si>
    <t>38002929AE01A00</t>
  </si>
  <si>
    <t>38002929AE02A00</t>
  </si>
  <si>
    <t>38002913AE01A00</t>
  </si>
  <si>
    <t>38002913AE02A00</t>
  </si>
  <si>
    <t>38001148AE00A00</t>
  </si>
  <si>
    <t>38001150AE00A00</t>
  </si>
  <si>
    <t>65007402AE01A00</t>
  </si>
  <si>
    <t>65007402AE02A00</t>
  </si>
  <si>
    <t>65007412AE00A00</t>
  </si>
  <si>
    <t>09947582AE01A24</t>
  </si>
  <si>
    <t>09947582AE02A24</t>
  </si>
  <si>
    <t>09973601AE01A24</t>
  </si>
  <si>
    <t>09973601AE02A24</t>
  </si>
  <si>
    <t>09973600AE01A12</t>
  </si>
  <si>
    <t>09973600AE02A12</t>
  </si>
  <si>
    <t>54014253AE01A00</t>
  </si>
  <si>
    <t>54014253AE02A00</t>
  </si>
  <si>
    <t>54014297AE01A00</t>
  </si>
  <si>
    <t>54014297AE02A00</t>
  </si>
  <si>
    <t>17530422AE00A00</t>
  </si>
  <si>
    <t>27530422AE00A00</t>
  </si>
  <si>
    <t xml:space="preserve">60516U </t>
  </si>
  <si>
    <t>65048319AD02A00</t>
  </si>
  <si>
    <t>60514U</t>
  </si>
  <si>
    <t>65048441AD02A00</t>
  </si>
  <si>
    <t>60511U</t>
  </si>
  <si>
    <t>65048695AD02A00</t>
  </si>
  <si>
    <t>Win</t>
  </si>
  <si>
    <t>Mac</t>
  </si>
  <si>
    <t>60509U</t>
  </si>
  <si>
    <t>65048340AD02A00</t>
  </si>
  <si>
    <t xml:space="preserve">60507U </t>
  </si>
  <si>
    <t>65048440AD02A00</t>
  </si>
  <si>
    <t>60504U</t>
  </si>
  <si>
    <t>65048694AD02A00</t>
  </si>
  <si>
    <t xml:space="preserve">60515U </t>
  </si>
  <si>
    <t>65048319AD01A00</t>
  </si>
  <si>
    <t>60513U</t>
  </si>
  <si>
    <t>65048441AD01A00</t>
  </si>
  <si>
    <t xml:space="preserve">60510U </t>
  </si>
  <si>
    <t>65048695AD01A00</t>
  </si>
  <si>
    <t>60508U</t>
  </si>
  <si>
    <t>65048340AD01A00</t>
  </si>
  <si>
    <t xml:space="preserve">60506U </t>
  </si>
  <si>
    <t>65048440AD01A00</t>
  </si>
  <si>
    <t>60503U</t>
  </si>
  <si>
    <t>65048694AD01A00</t>
  </si>
  <si>
    <t>65048765AD00A00</t>
  </si>
  <si>
    <t>65048764AD00A00</t>
  </si>
  <si>
    <t>09973197AD01A24</t>
  </si>
  <si>
    <t>09973197AD02A24</t>
  </si>
  <si>
    <t>09973196AD01A12</t>
  </si>
  <si>
    <t>09973196AD02A12</t>
  </si>
  <si>
    <t>58047505AD01A00</t>
  </si>
  <si>
    <t>58047505AD02A00</t>
  </si>
  <si>
    <t>58047511AD01A00</t>
  </si>
  <si>
    <t>58047511AD02A00</t>
  </si>
  <si>
    <t>65030309AD01A00</t>
  </si>
  <si>
    <t>65030309AD02A00</t>
  </si>
  <si>
    <t>65030358AD00A00</t>
  </si>
  <si>
    <t>65030360AD01A00</t>
  </si>
  <si>
    <t>65030360AD02A00</t>
  </si>
  <si>
    <t>09946796AD02A24</t>
  </si>
  <si>
    <t>09973206AD01A12</t>
  </si>
  <si>
    <t>09973206AD02A12</t>
  </si>
  <si>
    <t>09973207AD02A24</t>
  </si>
  <si>
    <t>38001380AD00A00</t>
  </si>
  <si>
    <t>38003361AD01A00</t>
  </si>
  <si>
    <t>38003361AD02A00</t>
  </si>
  <si>
    <t>38001359AD00A00</t>
  </si>
  <si>
    <t>38003356AD01A00</t>
  </si>
  <si>
    <t>38003356AD02A00</t>
  </si>
  <si>
    <t>38003358AD01A00</t>
  </si>
  <si>
    <t>38003358AD02A00</t>
  </si>
  <si>
    <t>38003298AD01A00</t>
  </si>
  <si>
    <t>38003298AD02A00</t>
  </si>
  <si>
    <t>38003293AD01A00</t>
  </si>
  <si>
    <t>38003293AD02A00</t>
  </si>
  <si>
    <t>38003295AD01A00</t>
  </si>
  <si>
    <t>38003295AD02A00</t>
  </si>
  <si>
    <t>38001378AD00A00</t>
  </si>
  <si>
    <t>New Upgrade</t>
  </si>
  <si>
    <t>38002913AD01A00</t>
  </si>
  <si>
    <t>38002913AD02A00</t>
  </si>
  <si>
    <t>38002926AD01A00</t>
  </si>
  <si>
    <t>38002926AD02A00</t>
  </si>
  <si>
    <t>38002929AD01A00</t>
  </si>
  <si>
    <t>38002929AD02A00</t>
  </si>
  <si>
    <t>38001148AD00A00</t>
  </si>
  <si>
    <t>38001150AD00A00</t>
  </si>
  <si>
    <t>54014297AD01A00</t>
  </si>
  <si>
    <t>54014297AD02A00</t>
  </si>
  <si>
    <t>54014253AD01A00</t>
  </si>
  <si>
    <t>54014253AD02A00</t>
  </si>
  <si>
    <t>17530422AD00A00</t>
  </si>
  <si>
    <t>27530422AD00A00</t>
  </si>
  <si>
    <t>1y</t>
  </si>
  <si>
    <t>37960059</t>
  </si>
  <si>
    <t>23346G</t>
  </si>
  <si>
    <t>I User</t>
  </si>
  <si>
    <t>E Learning Suite</t>
  </si>
  <si>
    <t>Flash Media Encoding Server</t>
  </si>
  <si>
    <t>38044805</t>
  </si>
  <si>
    <t>83788K</t>
  </si>
  <si>
    <t>2 cpu</t>
  </si>
  <si>
    <t>2 cpu 1u</t>
  </si>
  <si>
    <t>65047399</t>
  </si>
  <si>
    <t>83579P</t>
  </si>
  <si>
    <t>65047435</t>
  </si>
  <si>
    <t>83582P</t>
  </si>
  <si>
    <t>83441K</t>
  </si>
  <si>
    <t>83442K</t>
  </si>
  <si>
    <t>83443K</t>
  </si>
  <si>
    <t>83444K</t>
  </si>
  <si>
    <t>83445k</t>
  </si>
  <si>
    <t>83446K</t>
  </si>
  <si>
    <t>83447K</t>
  </si>
  <si>
    <t>83448K</t>
  </si>
  <si>
    <t>65036638AF01A00</t>
  </si>
  <si>
    <t>65036539AF00A00</t>
  </si>
  <si>
    <t>65036595AF01A00</t>
  </si>
  <si>
    <t>38004054AF01A12</t>
  </si>
  <si>
    <t>38004055AF01A24</t>
  </si>
  <si>
    <t>38004078AF01A12</t>
  </si>
  <si>
    <t>38004079AF01A24</t>
  </si>
  <si>
    <t>65036572AF01A00</t>
  </si>
  <si>
    <t>65036618AF00A00</t>
  </si>
  <si>
    <t>65036658AF01A00</t>
  </si>
  <si>
    <t>54025921AF01A00</t>
  </si>
  <si>
    <t>54025933AF01A00</t>
  </si>
  <si>
    <t>54025957AF01A00</t>
  </si>
  <si>
    <t>54025945AF01A00</t>
  </si>
  <si>
    <t>54025951AF01A00</t>
  </si>
  <si>
    <t>09974799AF01A12</t>
  </si>
  <si>
    <t>09974800AF01A24</t>
  </si>
  <si>
    <t>09974823AF01A12</t>
  </si>
  <si>
    <t>09974824AF01A24</t>
  </si>
  <si>
    <t>09974847AF01A12</t>
  </si>
  <si>
    <t>09974848AF01A24</t>
  </si>
  <si>
    <t>09974871AF01A12</t>
  </si>
  <si>
    <t>09974872AF01A24</t>
  </si>
  <si>
    <t>42050175AF00A00</t>
  </si>
  <si>
    <t>09947729AF01A12</t>
  </si>
  <si>
    <t>09947730AF01A24</t>
  </si>
  <si>
    <t>09947751AF01A12</t>
  </si>
  <si>
    <t>60264U</t>
  </si>
  <si>
    <t>65066213AD02A00</t>
  </si>
  <si>
    <t>60265U</t>
  </si>
  <si>
    <t>65066041AD02A00</t>
  </si>
  <si>
    <r>
      <t>CS4</t>
    </r>
    <r>
      <rPr>
        <sz val="10"/>
        <rFont val="Arial"/>
        <family val="2"/>
      </rPr>
      <t xml:space="preserve"> Master Collection</t>
    </r>
  </si>
  <si>
    <t>60252U</t>
  </si>
  <si>
    <t>65066212AD02A00</t>
  </si>
  <si>
    <t>60253U</t>
  </si>
  <si>
    <t>65066042AD02A00</t>
  </si>
  <si>
    <t>60248U</t>
  </si>
  <si>
    <t>65066745AD02A00</t>
  </si>
  <si>
    <t>60259U</t>
  </si>
  <si>
    <t>65066746AD02A00</t>
  </si>
  <si>
    <t>60262U</t>
  </si>
  <si>
    <t>65066213AD01A00</t>
  </si>
  <si>
    <t>60263U</t>
  </si>
  <si>
    <t>65066041AD01A00</t>
  </si>
  <si>
    <t>60251U</t>
  </si>
  <si>
    <t>65066042AD01A00</t>
  </si>
  <si>
    <t>60250U</t>
  </si>
  <si>
    <t>65066212AD01A00</t>
  </si>
  <si>
    <t>60249U</t>
  </si>
  <si>
    <t>65066920AD00A00</t>
  </si>
  <si>
    <t>60483U</t>
  </si>
  <si>
    <t>65060530AD02A24</t>
  </si>
  <si>
    <t>60489U</t>
  </si>
  <si>
    <t>65060494AD02A24</t>
  </si>
  <si>
    <t>60490U</t>
  </si>
  <si>
    <t>65060476AD02A12</t>
  </si>
  <si>
    <t>60482U</t>
  </si>
  <si>
    <t>65060530AD01A24</t>
  </si>
  <si>
    <t>60486U</t>
  </si>
  <si>
    <t>65060476AD01A12</t>
  </si>
  <si>
    <t>60487U</t>
  </si>
  <si>
    <t>65060494AD01A24</t>
  </si>
  <si>
    <t xml:space="preserve">60269U </t>
  </si>
  <si>
    <t>65066714AD02A00</t>
  </si>
  <si>
    <t>60268U</t>
  </si>
  <si>
    <t>65066376AD02A00</t>
  </si>
  <si>
    <t>60257U</t>
  </si>
  <si>
    <t>65066715AD02A00</t>
  </si>
  <si>
    <t>60256U</t>
  </si>
  <si>
    <t>65066377AD02A00</t>
  </si>
  <si>
    <t xml:space="preserve">60267U </t>
  </si>
  <si>
    <t>65066714AD01A00</t>
  </si>
  <si>
    <t>60266U</t>
  </si>
  <si>
    <t>65066376AD01A00</t>
  </si>
  <si>
    <t>60255U</t>
  </si>
  <si>
    <t>65066715AD01A00</t>
  </si>
  <si>
    <t>60254U</t>
  </si>
  <si>
    <t>65066377AD01A00</t>
  </si>
  <si>
    <t>60186U</t>
  </si>
  <si>
    <t>65057892AD02A00</t>
  </si>
  <si>
    <t>60190U</t>
  </si>
  <si>
    <t>65058039AD02A00</t>
  </si>
  <si>
    <t>60191U</t>
  </si>
  <si>
    <t>65058009AD02A00</t>
  </si>
  <si>
    <t>60198U</t>
  </si>
  <si>
    <t>65058151AD02A00</t>
  </si>
  <si>
    <t>60199U</t>
  </si>
  <si>
    <t>65058673AD02A00</t>
  </si>
  <si>
    <t>65058129AD02A00</t>
  </si>
  <si>
    <t>60201U</t>
  </si>
  <si>
    <t>65058658AD02A00</t>
  </si>
  <si>
    <t>From InDesign CS2, CS3, CS4, or CS5</t>
  </si>
  <si>
    <t>60202U</t>
  </si>
  <si>
    <t>65058511AD02A00</t>
  </si>
  <si>
    <t>60203U</t>
  </si>
  <si>
    <t>65058634AD02A00</t>
  </si>
  <si>
    <t>From Photoshop Extended CS2, CS3, CS4, or CS5</t>
  </si>
  <si>
    <t>60167U</t>
  </si>
  <si>
    <t>65057893AD02A00</t>
  </si>
  <si>
    <t>60171U</t>
  </si>
  <si>
    <t>65058038AD02A00</t>
  </si>
  <si>
    <t>60172U</t>
  </si>
  <si>
    <t>65058703AD02A00</t>
  </si>
  <si>
    <t>60179U</t>
  </si>
  <si>
    <t>65058150AD02A00</t>
  </si>
  <si>
    <t>60180U</t>
  </si>
  <si>
    <t>65058674AD02A00</t>
  </si>
  <si>
    <t>60181U</t>
  </si>
  <si>
    <t>65058128AD02A00</t>
  </si>
  <si>
    <t>60182U</t>
  </si>
  <si>
    <t>65058657AD02A00</t>
  </si>
  <si>
    <t>60183U</t>
  </si>
  <si>
    <t>65058512AD02A00</t>
  </si>
  <si>
    <t>60184U</t>
  </si>
  <si>
    <t>65058633AD02A00</t>
  </si>
  <si>
    <t>60185U</t>
  </si>
  <si>
    <t>65057892AD01A00</t>
  </si>
  <si>
    <t>60188U</t>
  </si>
  <si>
    <t>65058039AD01A00</t>
  </si>
  <si>
    <t>60189U</t>
  </si>
  <si>
    <t>65058009AD01A00</t>
  </si>
  <si>
    <t>60192U</t>
  </si>
  <si>
    <t>65058151AD01A00</t>
  </si>
  <si>
    <t>60193U</t>
  </si>
  <si>
    <t>65058673AD01A00</t>
  </si>
  <si>
    <t>60194U</t>
  </si>
  <si>
    <t>65058129AD01A00</t>
  </si>
  <si>
    <t>60195U</t>
  </si>
  <si>
    <t>65058658AD01A00</t>
  </si>
  <si>
    <t>60196U</t>
  </si>
  <si>
    <t>65058511AD01A00</t>
  </si>
  <si>
    <t>60197U</t>
  </si>
  <si>
    <t>65058634AD01A00</t>
  </si>
  <si>
    <t>60166U</t>
  </si>
  <si>
    <t>65057893AD01A00</t>
  </si>
  <si>
    <t>60169U</t>
  </si>
  <si>
    <t>65058038AD01A00</t>
  </si>
  <si>
    <t>60170U</t>
  </si>
  <si>
    <t>65058703AD01A00</t>
  </si>
  <si>
    <t>60173U</t>
  </si>
  <si>
    <t>65058150AD01A00</t>
  </si>
  <si>
    <t>60174U</t>
  </si>
  <si>
    <t>65058674AD01A00</t>
  </si>
  <si>
    <t>60175U</t>
  </si>
  <si>
    <t>65058128AD01A00</t>
  </si>
  <si>
    <t>60176U</t>
  </si>
  <si>
    <t>65058657AD01A00</t>
  </si>
  <si>
    <t>60177U</t>
  </si>
  <si>
    <t>65058512AD01A00</t>
  </si>
  <si>
    <t>60178U</t>
  </si>
  <si>
    <t>65058633AD01A00</t>
  </si>
  <si>
    <t xml:space="preserve"> 60200U </t>
  </si>
  <si>
    <t>60007U</t>
  </si>
  <si>
    <t>65056851AD02A24</t>
  </si>
  <si>
    <t>60011U</t>
  </si>
  <si>
    <t>65056806AD02A12</t>
  </si>
  <si>
    <t>60013U</t>
  </si>
  <si>
    <t>65056808AD02A24</t>
  </si>
  <si>
    <t>60004U</t>
  </si>
  <si>
    <t>65056851AD01A24</t>
  </si>
  <si>
    <t>60008U</t>
  </si>
  <si>
    <t>65056806AD01A12</t>
  </si>
  <si>
    <t>60010U</t>
  </si>
  <si>
    <t>65056808AD01A24</t>
  </si>
  <si>
    <t>60168U</t>
  </si>
  <si>
    <t>65057380AD00A00</t>
  </si>
  <si>
    <t>60187U</t>
  </si>
  <si>
    <t>65057691AD00A00</t>
  </si>
  <si>
    <t>60260U</t>
  </si>
  <si>
    <t>65066252AD00A00</t>
  </si>
  <si>
    <t>65036589</t>
  </si>
  <si>
    <t>65036551</t>
  </si>
  <si>
    <t>98742N</t>
  </si>
  <si>
    <t>98741N</t>
  </si>
  <si>
    <t>65036654</t>
  </si>
  <si>
    <t>98743N</t>
  </si>
  <si>
    <t>65036570</t>
  </si>
  <si>
    <t>98744N</t>
  </si>
  <si>
    <t>Flash</t>
  </si>
  <si>
    <t>Director</t>
  </si>
  <si>
    <t>Upgrading from 2 products in suite that have maint</t>
  </si>
  <si>
    <t>Distiller Server</t>
  </si>
  <si>
    <t>Font Folio</t>
  </si>
  <si>
    <t>FrameMaker</t>
  </si>
  <si>
    <t>UNX</t>
  </si>
  <si>
    <t>Solaris</t>
  </si>
  <si>
    <t>FrameMaker Server</t>
  </si>
  <si>
    <t>FrameMaker Shared</t>
  </si>
  <si>
    <t>Freehand</t>
  </si>
  <si>
    <t>Graphics Server</t>
  </si>
  <si>
    <t>Full</t>
  </si>
  <si>
    <t>CS4 Master Collection</t>
  </si>
  <si>
    <t>CS4 Production Premium</t>
  </si>
  <si>
    <t>CS4 Web Standard</t>
  </si>
  <si>
    <t>Users</t>
  </si>
  <si>
    <t>1 User</t>
  </si>
  <si>
    <t>80088K</t>
  </si>
  <si>
    <t>CD</t>
  </si>
  <si>
    <t>80089K</t>
  </si>
  <si>
    <t>80093K</t>
  </si>
  <si>
    <t>80094K</t>
  </si>
  <si>
    <t xml:space="preserve">PRO-PRO </t>
  </si>
  <si>
    <t>80095K</t>
  </si>
  <si>
    <t>80096K</t>
  </si>
  <si>
    <t>Media</t>
  </si>
  <si>
    <t>ColdFusion Enterprise</t>
  </si>
  <si>
    <t>Enterprise 6 Or 7</t>
  </si>
  <si>
    <t>Standard 6 Or 7</t>
  </si>
  <si>
    <t>23541G</t>
  </si>
  <si>
    <r>
      <t>CS3</t>
    </r>
    <r>
      <rPr>
        <sz val="10"/>
        <rFont val="Arial"/>
        <family val="2"/>
      </rPr>
      <t xml:space="preserve"> Master Collection</t>
    </r>
  </si>
  <si>
    <t>PageMaker</t>
  </si>
  <si>
    <t>7.0.2</t>
  </si>
  <si>
    <t>Photoshop Elements</t>
  </si>
  <si>
    <t>Photoshop Extended</t>
  </si>
  <si>
    <t>Premiere Elements</t>
  </si>
  <si>
    <t>Acrobat Professional</t>
  </si>
  <si>
    <t>MAC</t>
  </si>
  <si>
    <t>STD-PRO</t>
  </si>
  <si>
    <t>LNX</t>
  </si>
  <si>
    <t>SUN</t>
  </si>
  <si>
    <t>RNW</t>
  </si>
  <si>
    <t>DVDSET9</t>
  </si>
  <si>
    <t>Authorware</t>
  </si>
  <si>
    <t>CS3 Master Collection</t>
  </si>
  <si>
    <t>Any 1 Suite</t>
  </si>
  <si>
    <t>65029077AD02A00</t>
  </si>
  <si>
    <t>65029104AD01A00</t>
  </si>
  <si>
    <t>65029104AD02A00</t>
  </si>
  <si>
    <t>65029108AD01A00</t>
  </si>
  <si>
    <t>65029108AD02A00</t>
  </si>
  <si>
    <t>65029096AD02A00</t>
  </si>
  <si>
    <t>65029115AD02A00</t>
  </si>
  <si>
    <t>65029084AD00A00</t>
  </si>
  <si>
    <t>65029071AD01A00</t>
  </si>
  <si>
    <t>65029071AD02A00</t>
  </si>
  <si>
    <t>65029123AD01A00</t>
  </si>
  <si>
    <t>65029123AD02A00</t>
  </si>
  <si>
    <t>65029085AD00A00</t>
  </si>
  <si>
    <t>47060140AD00A00</t>
  </si>
  <si>
    <t>47060139AD00A00</t>
  </si>
  <si>
    <t>65030347AD01A00</t>
  </si>
  <si>
    <t>65030347AD02A00</t>
  </si>
  <si>
    <t>65030337AD00A00</t>
  </si>
  <si>
    <t>65030375AD01A00</t>
  </si>
  <si>
    <t>65030375AD02A00</t>
  </si>
  <si>
    <t>09946786AD01A24</t>
  </si>
  <si>
    <t>09946786AD02A24</t>
  </si>
  <si>
    <t>65062499AD02A00</t>
  </si>
  <si>
    <t>60480U</t>
  </si>
  <si>
    <t>65062095AD02A00</t>
  </si>
  <si>
    <t>60475U</t>
  </si>
  <si>
    <t>65062051AD02A00</t>
  </si>
  <si>
    <t>60473U</t>
  </si>
  <si>
    <t>65062500AD02A00</t>
  </si>
  <si>
    <t>60471U</t>
  </si>
  <si>
    <t>65062096AD02A00</t>
  </si>
  <si>
    <t>65062052AD02A00</t>
  </si>
  <si>
    <t>65062499AD01A00</t>
  </si>
  <si>
    <t xml:space="preserve">60477U </t>
  </si>
  <si>
    <t>65062095AD01A00</t>
  </si>
  <si>
    <t xml:space="preserve">60474U </t>
  </si>
  <si>
    <t>65062051AD01A00</t>
  </si>
  <si>
    <t>65062500AD01A00</t>
  </si>
  <si>
    <t>60470U</t>
  </si>
  <si>
    <t>65062096AD01A00</t>
  </si>
  <si>
    <t>60467U</t>
  </si>
  <si>
    <t>65062052AD01A00</t>
  </si>
  <si>
    <t>60476U</t>
  </si>
  <si>
    <t>65061706AD00A00</t>
  </si>
  <si>
    <t xml:space="preserve">60469U </t>
  </si>
  <si>
    <t>65061707AD00A00</t>
  </si>
  <si>
    <t xml:space="preserve">60452U </t>
  </si>
  <si>
    <t>65061502AD02A00</t>
  </si>
  <si>
    <t xml:space="preserve">60449U </t>
  </si>
  <si>
    <t>65061548AD02A00</t>
  </si>
  <si>
    <t xml:space="preserve">60445U </t>
  </si>
  <si>
    <t>65061501AD02A00</t>
  </si>
  <si>
    <t>60442U</t>
  </si>
  <si>
    <t>65061547AD02A00</t>
  </si>
  <si>
    <t>65061502AD01A00</t>
  </si>
  <si>
    <t xml:space="preserve">60448U </t>
  </si>
  <si>
    <t>65061548AD01A00</t>
  </si>
  <si>
    <t xml:space="preserve">60444U </t>
  </si>
  <si>
    <t>65061501AD01A00</t>
  </si>
  <si>
    <t xml:space="preserve">60441U </t>
  </si>
  <si>
    <t>65061547AD01A00</t>
  </si>
  <si>
    <t>60450U</t>
  </si>
  <si>
    <t>65061376AD00A00</t>
  </si>
  <si>
    <t>60443U</t>
  </si>
  <si>
    <t>65061375AD00A00</t>
  </si>
  <si>
    <t>23631R</t>
  </si>
  <si>
    <t>23626R</t>
  </si>
  <si>
    <t>23629R</t>
  </si>
  <si>
    <t>23659R</t>
  </si>
  <si>
    <t>23656R</t>
  </si>
  <si>
    <t>23658R</t>
  </si>
  <si>
    <t>23667R</t>
  </si>
  <si>
    <t>23666R</t>
  </si>
  <si>
    <t>23661R</t>
  </si>
  <si>
    <t>23665R</t>
  </si>
  <si>
    <t>23660R</t>
  </si>
  <si>
    <t>23664R</t>
  </si>
  <si>
    <t>23601R</t>
  </si>
  <si>
    <t>24576R</t>
  </si>
  <si>
    <t>24577R</t>
  </si>
  <si>
    <t>24578R</t>
  </si>
  <si>
    <t>24581R</t>
  </si>
  <si>
    <t>24579R</t>
  </si>
  <si>
    <t>24580R</t>
  </si>
  <si>
    <t>24211R</t>
  </si>
  <si>
    <t>24212R</t>
  </si>
  <si>
    <t>24213R</t>
  </si>
  <si>
    <t>24215R</t>
  </si>
  <si>
    <t>24214R</t>
  </si>
  <si>
    <t>24216R</t>
  </si>
  <si>
    <t>24145R</t>
  </si>
  <si>
    <t>24148R</t>
  </si>
  <si>
    <t>24150R</t>
  </si>
  <si>
    <t>24147R</t>
  </si>
  <si>
    <t>24149R</t>
  </si>
  <si>
    <t>24154R</t>
  </si>
  <si>
    <t>24153R</t>
  </si>
  <si>
    <t>24146R</t>
  </si>
  <si>
    <t>24161R</t>
  </si>
  <si>
    <t>24162R</t>
  </si>
  <si>
    <t>24164R</t>
  </si>
  <si>
    <t>24165R</t>
  </si>
  <si>
    <t>24163R</t>
  </si>
  <si>
    <t>24230R</t>
  </si>
  <si>
    <t>24231R</t>
  </si>
  <si>
    <t>24232R</t>
  </si>
  <si>
    <t>24233R</t>
  </si>
  <si>
    <t>24235R</t>
  </si>
  <si>
    <t>24236R</t>
  </si>
  <si>
    <t>24237R</t>
  </si>
  <si>
    <t>24238R</t>
  </si>
  <si>
    <t>24239R</t>
  </si>
  <si>
    <t>24242R</t>
  </si>
  <si>
    <t>24240R</t>
  </si>
  <si>
    <t>24241R</t>
  </si>
  <si>
    <t>24234R</t>
  </si>
  <si>
    <t>24254R</t>
  </si>
  <si>
    <t>24255R</t>
  </si>
  <si>
    <t>24256R</t>
  </si>
  <si>
    <t>24257R</t>
  </si>
  <si>
    <t>24243R</t>
  </si>
  <si>
    <t>24244R</t>
  </si>
  <si>
    <t>24246R</t>
  </si>
  <si>
    <t>24247R</t>
  </si>
  <si>
    <t>24249R</t>
  </si>
  <si>
    <t>24251R</t>
  </si>
  <si>
    <t>24253R</t>
  </si>
  <si>
    <t>24252R</t>
  </si>
  <si>
    <t>24245R</t>
  </si>
  <si>
    <t>24266R</t>
  </si>
  <si>
    <t>24267R</t>
  </si>
  <si>
    <t>24268R</t>
  </si>
  <si>
    <t>24270R</t>
  </si>
  <si>
    <t>24269R</t>
  </si>
  <si>
    <t>24271R</t>
  </si>
  <si>
    <t>24259R</t>
  </si>
  <si>
    <t>24260R</t>
  </si>
  <si>
    <t>24262R</t>
  </si>
  <si>
    <t>24264R</t>
  </si>
  <si>
    <t>24263R</t>
  </si>
  <si>
    <t>24265R</t>
  </si>
  <si>
    <t>24261R</t>
  </si>
  <si>
    <t>24258R</t>
  </si>
  <si>
    <t>24272R</t>
  </si>
  <si>
    <t>24319R</t>
  </si>
  <si>
    <t>24320R</t>
  </si>
  <si>
    <t>24323R</t>
  </si>
  <si>
    <t>24324R</t>
  </si>
  <si>
    <t>24325R</t>
  </si>
  <si>
    <t>24326R</t>
  </si>
  <si>
    <t>24321R</t>
  </si>
  <si>
    <t>24322R</t>
  </si>
  <si>
    <t>65051494AE00A00</t>
  </si>
  <si>
    <t>60644U</t>
  </si>
  <si>
    <t>65051495AE00A00</t>
  </si>
  <si>
    <t>60647U</t>
  </si>
  <si>
    <t>60942U</t>
  </si>
  <si>
    <t>60943U</t>
  </si>
  <si>
    <t>60939U</t>
  </si>
  <si>
    <t>60940U</t>
  </si>
  <si>
    <t>60927U</t>
  </si>
  <si>
    <t>60930U</t>
  </si>
  <si>
    <t>60932U</t>
  </si>
  <si>
    <t>60936U</t>
  </si>
  <si>
    <t>65052414AE01A12</t>
  </si>
  <si>
    <t>60931U</t>
  </si>
  <si>
    <t>65052414AE02A12</t>
  </si>
  <si>
    <t>60934U</t>
  </si>
  <si>
    <t>65050903AE00A00</t>
  </si>
  <si>
    <t>60941U</t>
  </si>
  <si>
    <t>65050902AE00A00</t>
  </si>
  <si>
    <t>60944U</t>
  </si>
  <si>
    <t>15408R</t>
  </si>
  <si>
    <t>15411R</t>
  </si>
  <si>
    <t>15167R</t>
  </si>
  <si>
    <t>15168R</t>
  </si>
  <si>
    <t>15169R</t>
  </si>
  <si>
    <t>15172R</t>
  </si>
  <si>
    <t>15173R</t>
  </si>
  <si>
    <t>15174R</t>
  </si>
  <si>
    <t>15199R</t>
  </si>
  <si>
    <t>15201R</t>
  </si>
  <si>
    <t>15202R</t>
  </si>
  <si>
    <t>15203R</t>
  </si>
  <si>
    <t>15208R</t>
  </si>
  <si>
    <t>15204R</t>
  </si>
  <si>
    <t>15207R</t>
  </si>
  <si>
    <t>15206R</t>
  </si>
  <si>
    <t>15210R</t>
  </si>
  <si>
    <t>15209R</t>
  </si>
  <si>
    <t>15144R</t>
  </si>
  <si>
    <t>15444R</t>
  </si>
  <si>
    <t>15445R</t>
  </si>
  <si>
    <t>15446R</t>
  </si>
  <si>
    <t>15449R</t>
  </si>
  <si>
    <t>15447R</t>
  </si>
  <si>
    <t>15448R</t>
  </si>
  <si>
    <t>15455R</t>
  </si>
  <si>
    <t>15456R</t>
  </si>
  <si>
    <t>15452R</t>
  </si>
  <si>
    <t>15453R</t>
  </si>
  <si>
    <t>15458R</t>
  </si>
  <si>
    <t>15459R</t>
  </si>
  <si>
    <t>15460R</t>
  </si>
  <si>
    <t>15462R</t>
  </si>
  <si>
    <t>15461R</t>
  </si>
  <si>
    <t>15463R</t>
  </si>
  <si>
    <t>15454R</t>
  </si>
  <si>
    <t>15457R</t>
  </si>
  <si>
    <t>60227U</t>
  </si>
  <si>
    <t>65067654AD00A00</t>
  </si>
  <si>
    <t>05858S</t>
  </si>
  <si>
    <t>05860S</t>
  </si>
  <si>
    <t>05859S</t>
  </si>
  <si>
    <t>05861S</t>
  </si>
  <si>
    <t>06088S</t>
  </si>
  <si>
    <t>06103S</t>
  </si>
  <si>
    <t>06104S</t>
  </si>
  <si>
    <t>06106S</t>
  </si>
  <si>
    <t>06107S</t>
  </si>
  <si>
    <t>Tech Data's Adobe Matrix</t>
  </si>
  <si>
    <r>
      <t>K-12 site License up to</t>
    </r>
    <r>
      <rPr>
        <b/>
        <sz val="10"/>
        <color indexed="12"/>
        <rFont val="Arial"/>
        <family val="2"/>
      </rPr>
      <t xml:space="preserve"> 250</t>
    </r>
    <r>
      <rPr>
        <b/>
        <sz val="10"/>
        <color indexed="10"/>
        <rFont val="Arial"/>
        <family val="2"/>
      </rPr>
      <t xml:space="preserve"> users</t>
    </r>
  </si>
  <si>
    <r>
      <t xml:space="preserve">K-12 Site License up to </t>
    </r>
    <r>
      <rPr>
        <b/>
        <sz val="10"/>
        <color indexed="12"/>
        <rFont val="Arial"/>
        <family val="2"/>
      </rPr>
      <t>500</t>
    </r>
    <r>
      <rPr>
        <b/>
        <sz val="10"/>
        <color indexed="10"/>
        <rFont val="Arial"/>
        <family val="2"/>
      </rPr>
      <t xml:space="preserve"> users</t>
    </r>
  </si>
  <si>
    <t>1 - 2,499</t>
  </si>
  <si>
    <t>2,500+</t>
  </si>
  <si>
    <t>ILOG Elixir</t>
  </si>
  <si>
    <t>TD#</t>
  </si>
  <si>
    <t>From Pagemaker</t>
  </si>
  <si>
    <t>JRun Servers</t>
  </si>
  <si>
    <t>Upg 3x To 4</t>
  </si>
  <si>
    <t>Lightroom</t>
  </si>
  <si>
    <t>Ovation</t>
  </si>
  <si>
    <t xml:space="preserve"> Unlimited user pack</t>
  </si>
  <si>
    <t>100 pack</t>
  </si>
  <si>
    <t>100 to Unlimited</t>
  </si>
  <si>
    <t>100 to 100 user pack</t>
  </si>
  <si>
    <t>1Y100 Pk</t>
  </si>
  <si>
    <t>2Y100 Pk</t>
  </si>
  <si>
    <t xml:space="preserve">1Y Unlimited </t>
  </si>
  <si>
    <t xml:space="preserve">2Y Unlimited </t>
  </si>
  <si>
    <t>37900682DM</t>
  </si>
  <si>
    <t>11.0.1</t>
  </si>
  <si>
    <t>GoLive</t>
  </si>
  <si>
    <t>From Ps Elements</t>
  </si>
  <si>
    <t>Development and sales ended November 1, 2008</t>
  </si>
  <si>
    <t>From 10.x</t>
  </si>
  <si>
    <t>From 9.x</t>
  </si>
  <si>
    <t>2 Y</t>
  </si>
  <si>
    <t>Standard 6, 7 or 8 - Standard</t>
  </si>
  <si>
    <t>Elements - Standard</t>
  </si>
  <si>
    <t>Standard - Professional</t>
  </si>
  <si>
    <t xml:space="preserve"> Professional - Professional</t>
  </si>
  <si>
    <t>One license covers a 2 computer server</t>
  </si>
  <si>
    <t>5pk Teach DVD</t>
  </si>
  <si>
    <t>DOCSET</t>
  </si>
  <si>
    <t>Acrobat Professional Extended</t>
  </si>
  <si>
    <t>3D - Pro Ext</t>
  </si>
  <si>
    <t>Pro - Pro Ext</t>
  </si>
  <si>
    <t>Formerly known as Acrobat 3D</t>
  </si>
  <si>
    <t>65030001AF01A00</t>
  </si>
  <si>
    <t>65030077AF01A00</t>
  </si>
  <si>
    <t>65030267AF01A00</t>
  </si>
  <si>
    <t>65031317AF01A00</t>
  </si>
  <si>
    <t>65032214AF01A00</t>
  </si>
  <si>
    <t>65031461AF01A00</t>
  </si>
  <si>
    <t>65029946AF01A00</t>
  </si>
  <si>
    <t>65030093AF01A12</t>
  </si>
  <si>
    <t>65030091AF01A24</t>
  </si>
  <si>
    <t>65030296AF01A12</t>
  </si>
  <si>
    <t>65029904AF01A24</t>
  </si>
  <si>
    <t>60292U</t>
  </si>
  <si>
    <t>65054969AD02A00</t>
  </si>
  <si>
    <t>60296U</t>
  </si>
  <si>
    <t>65055184AD02A00</t>
  </si>
  <si>
    <t>60297U</t>
  </si>
  <si>
    <t>65054083AD02A00</t>
  </si>
  <si>
    <t>60305U</t>
  </si>
  <si>
    <t>65055564AD02A00</t>
  </si>
  <si>
    <t>60306U</t>
  </si>
  <si>
    <t>65055490AD02A00</t>
  </si>
  <si>
    <t xml:space="preserve"> From Flash Pro 8.0, CS3, CS4, or CS5, or Flash Basic 8.0</t>
  </si>
  <si>
    <t>60307U</t>
  </si>
  <si>
    <t>65055432AD02A00</t>
  </si>
  <si>
    <t xml:space="preserve"> From Illustrator CS2, CS3, CS4, or CS5</t>
  </si>
  <si>
    <t>60308U</t>
  </si>
  <si>
    <t>65054044AD02A00</t>
  </si>
  <si>
    <t>60309U</t>
  </si>
  <si>
    <t>65055224AD02A00</t>
  </si>
  <si>
    <t>60310U</t>
  </si>
  <si>
    <t>65055053AD02A00</t>
  </si>
  <si>
    <t>65055105AD02A00</t>
  </si>
  <si>
    <t xml:space="preserve"> 60311U </t>
  </si>
  <si>
    <t>60271U</t>
  </si>
  <si>
    <t>65054987AD02A00</t>
  </si>
  <si>
    <t>60275U</t>
  </si>
  <si>
    <t>65055185AD02A00</t>
  </si>
  <si>
    <t>60276U</t>
  </si>
  <si>
    <t>65054047AD02A00</t>
  </si>
  <si>
    <t>60284U</t>
  </si>
  <si>
    <t>65055563AD02A00</t>
  </si>
  <si>
    <t>60285U</t>
  </si>
  <si>
    <t>65055491AD02A00</t>
  </si>
  <si>
    <t>60286U</t>
  </si>
  <si>
    <t>65055433AD02A00</t>
  </si>
  <si>
    <t>60287U</t>
  </si>
  <si>
    <t>65054043AD02A00</t>
  </si>
  <si>
    <t>60288U</t>
  </si>
  <si>
    <t>65055225AD02A00</t>
  </si>
  <si>
    <t>60289U</t>
  </si>
  <si>
    <t>65055052AD02A00</t>
  </si>
  <si>
    <t>60290U</t>
  </si>
  <si>
    <t>65055104AD02A00</t>
  </si>
  <si>
    <t>60291U</t>
  </si>
  <si>
    <t>65054969AD01A00</t>
  </si>
  <si>
    <t>60294U</t>
  </si>
  <si>
    <t>65055184AD01A00</t>
  </si>
  <si>
    <t>60295U</t>
  </si>
  <si>
    <t>65054083AD01A00</t>
  </si>
  <si>
    <t>60298U</t>
  </si>
  <si>
    <t>65055564AD01A00</t>
  </si>
  <si>
    <t>60299U</t>
  </si>
  <si>
    <t>65055490AD01A00</t>
  </si>
  <si>
    <t>60300U</t>
  </si>
  <si>
    <t>65055432AD01A00</t>
  </si>
  <si>
    <t>60301U</t>
  </si>
  <si>
    <t>65054044AD01A00</t>
  </si>
  <si>
    <t>60302U</t>
  </si>
  <si>
    <t>65055224AD01A00</t>
  </si>
  <si>
    <t>60303U</t>
  </si>
  <si>
    <t>65055053AD01A00</t>
  </si>
  <si>
    <t>60304U</t>
  </si>
  <si>
    <t>65055105AD01A00</t>
  </si>
  <si>
    <t>60270U</t>
  </si>
  <si>
    <t>65054987AD01A00</t>
  </si>
  <si>
    <t>60273U</t>
  </si>
  <si>
    <t>65055185AD01A00</t>
  </si>
  <si>
    <t>60274U</t>
  </si>
  <si>
    <t>65054047AD01A00</t>
  </si>
  <si>
    <t>60277U</t>
  </si>
  <si>
    <t>65055563AD01A00</t>
  </si>
  <si>
    <t>60278U</t>
  </si>
  <si>
    <t>65055491AD01A00</t>
  </si>
  <si>
    <t>60279U</t>
  </si>
  <si>
    <t>65055433AD01A00</t>
  </si>
  <si>
    <t>60280U</t>
  </si>
  <si>
    <t>65054043AD01A00</t>
  </si>
  <si>
    <t>60281U</t>
  </si>
  <si>
    <t>65055225AD01A00</t>
  </si>
  <si>
    <t>60282U</t>
  </si>
  <si>
    <t>65055052AD01A00</t>
  </si>
  <si>
    <t>60283U</t>
  </si>
  <si>
    <t>65055104AD01A00</t>
  </si>
  <si>
    <t>60549U</t>
  </si>
  <si>
    <t>65055685AD02A24</t>
  </si>
  <si>
    <t>60554U</t>
  </si>
  <si>
    <t>65055696AD02A12</t>
  </si>
  <si>
    <t>60555U</t>
  </si>
  <si>
    <t>65055707AD02A24</t>
  </si>
  <si>
    <t>60547U</t>
  </si>
  <si>
    <t>65055685AD01A24</t>
  </si>
  <si>
    <t>60551U</t>
  </si>
  <si>
    <t>65055707AD01A24</t>
  </si>
  <si>
    <t>60553U</t>
  </si>
  <si>
    <t>65055696AD01A12</t>
  </si>
  <si>
    <t>60293U</t>
  </si>
  <si>
    <t>65055008AD00A00</t>
  </si>
  <si>
    <t>60272U</t>
  </si>
  <si>
    <t>65055009AD00A00</t>
  </si>
  <si>
    <t>15788R</t>
  </si>
  <si>
    <t>15715R</t>
  </si>
  <si>
    <t>15716R</t>
  </si>
  <si>
    <t>15718R</t>
  </si>
  <si>
    <t>15719R</t>
  </si>
  <si>
    <t>15720R</t>
  </si>
  <si>
    <t>15722R</t>
  </si>
  <si>
    <t>15721R</t>
  </si>
  <si>
    <t>15723R</t>
  </si>
  <si>
    <t>15717R</t>
  </si>
  <si>
    <t>15724R</t>
  </si>
  <si>
    <t>15725R</t>
  </si>
  <si>
    <t>15727R</t>
  </si>
  <si>
    <t>15728R</t>
  </si>
  <si>
    <t>15729R</t>
  </si>
  <si>
    <t>15731R</t>
  </si>
  <si>
    <t>15730R</t>
  </si>
  <si>
    <t>15732R</t>
  </si>
  <si>
    <t>15726R</t>
  </si>
  <si>
    <t>60431U</t>
  </si>
  <si>
    <t>65058896AD02A24</t>
  </si>
  <si>
    <t>60436U</t>
  </si>
  <si>
    <t>65058982AD02A24</t>
  </si>
  <si>
    <t>60438U</t>
  </si>
  <si>
    <t>65058931AD02A12</t>
  </si>
  <si>
    <t>60429U</t>
  </si>
  <si>
    <t>65058896AD01A24</t>
  </si>
  <si>
    <t>60434U</t>
  </si>
  <si>
    <t>65058931AD01A12</t>
  </si>
  <si>
    <t xml:space="preserve">60435U </t>
  </si>
  <si>
    <t>65058982AD01A24</t>
  </si>
  <si>
    <t>65052402AD02A12</t>
  </si>
  <si>
    <t>60500U</t>
  </si>
  <si>
    <t>65052130AD02A24</t>
  </si>
  <si>
    <t xml:space="preserve"> 60505U </t>
  </si>
  <si>
    <t xml:space="preserve"> 60512U </t>
  </si>
  <si>
    <t>60493U</t>
  </si>
  <si>
    <t>65052365AD02A24</t>
  </si>
  <si>
    <t>65052130AD01A24</t>
  </si>
  <si>
    <t xml:space="preserve">60497U </t>
  </si>
  <si>
    <t>65052402AD01A12</t>
  </si>
  <si>
    <t>60492U</t>
  </si>
  <si>
    <t>65052365AD01A24</t>
  </si>
  <si>
    <t xml:space="preserve"> 60499U </t>
  </si>
  <si>
    <t xml:space="preserve"> 60496U </t>
  </si>
  <si>
    <r>
      <t xml:space="preserve">K-12 Site License up to </t>
    </r>
    <r>
      <rPr>
        <b/>
        <sz val="10"/>
        <color indexed="12"/>
        <rFont val="Arial"/>
        <family val="2"/>
      </rPr>
      <t>250</t>
    </r>
    <r>
      <rPr>
        <b/>
        <sz val="10"/>
        <color indexed="10"/>
        <rFont val="Arial"/>
        <family val="2"/>
      </rPr>
      <t xml:space="preserve"> users</t>
    </r>
  </si>
  <si>
    <t>38040165</t>
  </si>
  <si>
    <t>65015F</t>
  </si>
  <si>
    <t>38040167</t>
  </si>
  <si>
    <t>65016F</t>
  </si>
  <si>
    <t>80147K</t>
  </si>
  <si>
    <t>80148K</t>
  </si>
  <si>
    <t xml:space="preserve">Adobe Pro Extended </t>
  </si>
  <si>
    <t>80146K</t>
  </si>
  <si>
    <t>22011305</t>
  </si>
  <si>
    <t>23765G</t>
  </si>
  <si>
    <t>38000894</t>
  </si>
  <si>
    <t>72814B</t>
  </si>
  <si>
    <t>65007636</t>
  </si>
  <si>
    <t xml:space="preserve">80416K </t>
  </si>
  <si>
    <t>65011108</t>
  </si>
  <si>
    <t xml:space="preserve">80417K </t>
  </si>
  <si>
    <t>38043752</t>
  </si>
  <si>
    <t>23342G</t>
  </si>
  <si>
    <t>Fr 6x 2cpu</t>
  </si>
  <si>
    <t>38043737</t>
  </si>
  <si>
    <t>23343G</t>
  </si>
  <si>
    <t>DVD</t>
  </si>
  <si>
    <t>Fr 6.5</t>
  </si>
  <si>
    <t>Fr 5.x or 6.0</t>
  </si>
  <si>
    <t>STND-PRO</t>
  </si>
  <si>
    <t>80097K</t>
  </si>
  <si>
    <t>80098K</t>
  </si>
  <si>
    <t xml:space="preserve">Acrobat Pro Extended </t>
  </si>
  <si>
    <t>80090K</t>
  </si>
  <si>
    <t>upgrade from 3D</t>
  </si>
  <si>
    <t>80091K</t>
  </si>
  <si>
    <t>upgrade from Acrobat Pro</t>
  </si>
  <si>
    <t>80092K</t>
  </si>
  <si>
    <t>Adobe Type Set</t>
  </si>
  <si>
    <t>Type Ref Guide</t>
  </si>
  <si>
    <t>47100010</t>
  </si>
  <si>
    <t>N/A</t>
  </si>
  <si>
    <t>DV</t>
  </si>
  <si>
    <t>22011292</t>
  </si>
  <si>
    <t>23763G</t>
  </si>
  <si>
    <t>22011302</t>
  </si>
  <si>
    <t>23764G</t>
  </si>
  <si>
    <t>38000902</t>
  </si>
  <si>
    <t>72724B</t>
  </si>
  <si>
    <t>38000896</t>
  </si>
  <si>
    <t>72725B</t>
  </si>
  <si>
    <t>5.x/6.0</t>
  </si>
  <si>
    <t>38000900</t>
  </si>
  <si>
    <t>72726B</t>
  </si>
  <si>
    <t>InDesign, Photshop ,Illustrator ,Dreamweaver or Flash</t>
  </si>
  <si>
    <t>Flash Remoting</t>
  </si>
  <si>
    <t>54026197AD01A00</t>
  </si>
  <si>
    <t>54026197AD02A00</t>
  </si>
  <si>
    <t>22002413AD00A00</t>
  </si>
  <si>
    <t>54026280AD01A00</t>
  </si>
  <si>
    <t>54026280AD02A00</t>
  </si>
  <si>
    <t>54026941AD01A00</t>
  </si>
  <si>
    <t>54026941AD02A00</t>
  </si>
  <si>
    <t>09946082AD01A24</t>
  </si>
  <si>
    <t>09946082AD02A24</t>
  </si>
  <si>
    <t>1Y - 12 Months</t>
  </si>
  <si>
    <t>2Y - 24 Months</t>
  </si>
  <si>
    <t>09972478AD01A12</t>
  </si>
  <si>
    <t>09972497AD01A24</t>
  </si>
  <si>
    <t>09972478AD02A12</t>
  </si>
  <si>
    <t>09972497AD02A24</t>
  </si>
  <si>
    <t>New Maint</t>
  </si>
  <si>
    <t>54026318AD01A00</t>
  </si>
  <si>
    <t>54026356AD01A00</t>
  </si>
  <si>
    <t>54026318AD02A00</t>
  </si>
  <si>
    <t>54026356AD02A00</t>
  </si>
  <si>
    <t>22020688AD00A00</t>
  </si>
  <si>
    <t>12020560AD00A00</t>
  </si>
  <si>
    <t>54026691AD01A00</t>
  </si>
  <si>
    <t>54026691AD02A00</t>
  </si>
  <si>
    <t>54026690AD01A00</t>
  </si>
  <si>
    <t>54026690AD02A00</t>
  </si>
  <si>
    <t>54026615AD01A00</t>
  </si>
  <si>
    <t>54026615AD02A00</t>
  </si>
  <si>
    <t>54026614AD01A00</t>
  </si>
  <si>
    <t>54026614AD02A00</t>
  </si>
  <si>
    <t>09946158AD01A24</t>
  </si>
  <si>
    <t>09946158AD02A24</t>
  </si>
  <si>
    <t>09972554AD01A12</t>
  </si>
  <si>
    <t>09972554AD02A12</t>
  </si>
  <si>
    <t>09972573AD01A24</t>
  </si>
  <si>
    <t>09972573AD02A24</t>
  </si>
  <si>
    <t>54026813AD01A00</t>
  </si>
  <si>
    <t>54026813AD02A00</t>
  </si>
  <si>
    <t>62000195AD00A00</t>
  </si>
  <si>
    <t>54026905AD01A00</t>
  </si>
  <si>
    <t>54026905AD02A00</t>
  </si>
  <si>
    <t>54026907AD01A00</t>
  </si>
  <si>
    <t>54026907AD02A00</t>
  </si>
  <si>
    <t>09949772AD01A24</t>
  </si>
  <si>
    <t>09949772AD02A24</t>
  </si>
  <si>
    <t>09974952AD01A12</t>
  </si>
  <si>
    <t>09974952AD02A12</t>
  </si>
  <si>
    <t>09974958AD01A24</t>
  </si>
  <si>
    <t>09974958AD02A24</t>
  </si>
  <si>
    <t>54025221AD02A00</t>
  </si>
  <si>
    <t>38043749AD00A00</t>
  </si>
  <si>
    <t>38043746AD00A00</t>
  </si>
  <si>
    <t>After Effects CS5</t>
  </si>
  <si>
    <t>65053560</t>
  </si>
  <si>
    <t>03548U</t>
  </si>
  <si>
    <t>65053561</t>
  </si>
  <si>
    <t>03546U</t>
  </si>
  <si>
    <t>CS5 Design Premium</t>
  </si>
  <si>
    <t>65065072</t>
  </si>
  <si>
    <t>03556U</t>
  </si>
  <si>
    <t>65065071</t>
  </si>
  <si>
    <t>03550U</t>
  </si>
  <si>
    <t>CS5 Design Standard</t>
  </si>
  <si>
    <t>65057483</t>
  </si>
  <si>
    <t>03563U</t>
  </si>
  <si>
    <t>65057484</t>
  </si>
  <si>
    <t>03558U</t>
  </si>
  <si>
    <t>CS5 Master Collection</t>
  </si>
  <si>
    <t>CS5 Production Premium</t>
  </si>
  <si>
    <t>65054900</t>
  </si>
  <si>
    <t>03586U</t>
  </si>
  <si>
    <t>65054901</t>
  </si>
  <si>
    <t>03581U</t>
  </si>
  <si>
    <t>CS5 Web Premium</t>
  </si>
  <si>
    <t>65067587</t>
  </si>
  <si>
    <t>03571U</t>
  </si>
  <si>
    <t>65067588</t>
  </si>
  <si>
    <t>03565U</t>
  </si>
  <si>
    <t>Contribute CS5</t>
  </si>
  <si>
    <t>65070215</t>
  </si>
  <si>
    <t>03590U</t>
  </si>
  <si>
    <t>65070287</t>
  </si>
  <si>
    <t>03588U</t>
  </si>
  <si>
    <t>Dreamweaver CS5</t>
  </si>
  <si>
    <t>65059862</t>
  </si>
  <si>
    <t>03594U</t>
  </si>
  <si>
    <t>65059861</t>
  </si>
  <si>
    <t>03592U</t>
  </si>
  <si>
    <t>Fireworks CS5</t>
  </si>
  <si>
    <t>65054122</t>
  </si>
  <si>
    <t>03598U</t>
  </si>
  <si>
    <t>65053958</t>
  </si>
  <si>
    <t>03596U</t>
  </si>
  <si>
    <t>Flash Pro CS5</t>
  </si>
  <si>
    <t>65056203</t>
  </si>
  <si>
    <t>03602U</t>
  </si>
  <si>
    <t>65056202</t>
  </si>
  <si>
    <t>03600U</t>
  </si>
  <si>
    <t>Illustrator CS5</t>
  </si>
  <si>
    <t>65061623</t>
  </si>
  <si>
    <t>03606U</t>
  </si>
  <si>
    <t>65061622</t>
  </si>
  <si>
    <t>03604U</t>
  </si>
  <si>
    <t>InDesign CS5</t>
  </si>
  <si>
    <t>65061798</t>
  </si>
  <si>
    <t>03608U</t>
  </si>
  <si>
    <t>65061797</t>
  </si>
  <si>
    <t>03610U</t>
  </si>
  <si>
    <t>Photoshop Extended CS5</t>
  </si>
  <si>
    <t>65053607AD01A24</t>
  </si>
  <si>
    <t>65053607AD02A24</t>
  </si>
  <si>
    <t>65053617AD01A12</t>
  </si>
  <si>
    <t>65053617AD02A12</t>
  </si>
  <si>
    <t>65053627AD01A24</t>
  </si>
  <si>
    <t>65053627AD02A24</t>
  </si>
  <si>
    <t>60086U</t>
  </si>
  <si>
    <t>60087U</t>
  </si>
  <si>
    <t>60089U</t>
  </si>
  <si>
    <t>60092U</t>
  </si>
  <si>
    <t>60090U</t>
  </si>
  <si>
    <t>60094U</t>
  </si>
  <si>
    <t>65070236AD00A00</t>
  </si>
  <si>
    <t>60354U</t>
  </si>
  <si>
    <t>60576U</t>
  </si>
  <si>
    <t>Upgrading fr 2 products in suite that have maint</t>
  </si>
  <si>
    <t xml:space="preserve">Standard 6, 7 or 8 </t>
  </si>
  <si>
    <t>Adobe Part Number</t>
  </si>
  <si>
    <t>Product</t>
  </si>
  <si>
    <t>Version</t>
  </si>
  <si>
    <t>Platform</t>
  </si>
  <si>
    <t>Config</t>
  </si>
  <si>
    <t>Level Detail</t>
  </si>
  <si>
    <t>Point Value</t>
  </si>
  <si>
    <t>ALL</t>
  </si>
  <si>
    <t>MLP</t>
  </si>
  <si>
    <t>2Y</t>
  </si>
  <si>
    <t>24 Months</t>
  </si>
  <si>
    <t>1Y</t>
  </si>
  <si>
    <t>12 Months</t>
  </si>
  <si>
    <t>WIN</t>
  </si>
  <si>
    <t>1 - 1,499</t>
  </si>
  <si>
    <t>1500 - 24,999</t>
  </si>
  <si>
    <t>Acrobat Capture</t>
  </si>
  <si>
    <t>24112R</t>
  </si>
  <si>
    <t>24113R</t>
  </si>
  <si>
    <t>24115R</t>
  </si>
  <si>
    <t>24116R</t>
  </si>
  <si>
    <t>24107R</t>
  </si>
  <si>
    <t>24108R</t>
  </si>
  <si>
    <t>24110R</t>
  </si>
  <si>
    <t>24111R</t>
  </si>
  <si>
    <t>24117R</t>
  </si>
  <si>
    <t>24118R</t>
  </si>
  <si>
    <t>24119R</t>
  </si>
  <si>
    <t>24121R</t>
  </si>
  <si>
    <t>24120R</t>
  </si>
  <si>
    <t>24122R</t>
  </si>
  <si>
    <t>24109R</t>
  </si>
  <si>
    <t>24114R</t>
  </si>
  <si>
    <t>23625R</t>
  </si>
  <si>
    <t>23622R</t>
  </si>
  <si>
    <t>23624R</t>
  </si>
  <si>
    <t>23630R</t>
  </si>
  <si>
    <t>60559U</t>
  </si>
  <si>
    <t>65052804AD02A24</t>
  </si>
  <si>
    <t>60565U</t>
  </si>
  <si>
    <t>65052414AD02A12</t>
  </si>
  <si>
    <t>65052422AD02A24</t>
  </si>
  <si>
    <t>60561U</t>
  </si>
  <si>
    <t>65052422AD01A24</t>
  </si>
  <si>
    <t>60562U</t>
  </si>
  <si>
    <t>65052414AD01A12</t>
  </si>
  <si>
    <t xml:space="preserve"> 60566U </t>
  </si>
  <si>
    <t xml:space="preserve"> 60572U </t>
  </si>
  <si>
    <t xml:space="preserve">60557U </t>
  </si>
  <si>
    <t>65052804AD01A24</t>
  </si>
  <si>
    <t>60051U</t>
  </si>
  <si>
    <t>65052591AD02A24</t>
  </si>
  <si>
    <t>65052580AD02A12</t>
  </si>
  <si>
    <t>60058U</t>
  </si>
  <si>
    <t>65052569AD02A24</t>
  </si>
  <si>
    <t>60049U</t>
  </si>
  <si>
    <t>65052591AD01A24</t>
  </si>
  <si>
    <t>60053U</t>
  </si>
  <si>
    <t>65052580AD01A12</t>
  </si>
  <si>
    <t>65052569AD01A24</t>
  </si>
  <si>
    <t xml:space="preserve"> 60056U </t>
  </si>
  <si>
    <t xml:space="preserve"> 60054U </t>
  </si>
  <si>
    <t xml:space="preserve"> 60063U </t>
  </si>
  <si>
    <t xml:space="preserve"> 60070U </t>
  </si>
  <si>
    <t>60520U</t>
  </si>
  <si>
    <t>65052155AD02A24</t>
  </si>
  <si>
    <t>60524U</t>
  </si>
  <si>
    <t>65052183AD02A12</t>
  </si>
  <si>
    <t>65052208AD02A24</t>
  </si>
  <si>
    <t xml:space="preserve"> 60526U </t>
  </si>
  <si>
    <t>60517U</t>
  </si>
  <si>
    <t>65052155AD01A24</t>
  </si>
  <si>
    <t>60521U</t>
  </si>
  <si>
    <t>65052183AD01A12</t>
  </si>
  <si>
    <t xml:space="preserve">60522U </t>
  </si>
  <si>
    <t>65052208AD01A24</t>
  </si>
  <si>
    <t>60458U</t>
  </si>
  <si>
    <t>65052504AD02A24</t>
  </si>
  <si>
    <t>65052555AD02A24</t>
  </si>
  <si>
    <t>65052529AD02A12</t>
  </si>
  <si>
    <t xml:space="preserve">60455U </t>
  </si>
  <si>
    <t>65052504AD01A24</t>
  </si>
  <si>
    <t>65052529AD01A12</t>
  </si>
  <si>
    <t>65052555AD01A24</t>
  </si>
  <si>
    <t xml:space="preserve"> 60468U </t>
  </si>
  <si>
    <t xml:space="preserve"> 60461U </t>
  </si>
  <si>
    <t xml:space="preserve"> 60464U </t>
  </si>
  <si>
    <t xml:space="preserve"> 60460U </t>
  </si>
  <si>
    <t xml:space="preserve"> 60462U </t>
  </si>
  <si>
    <t>15746R</t>
  </si>
  <si>
    <t>15747R</t>
  </si>
  <si>
    <t>15236R</t>
  </si>
  <si>
    <t>15237R</t>
  </si>
  <si>
    <t>15239R</t>
  </si>
  <si>
    <t>15240R</t>
  </si>
  <si>
    <t>15241R</t>
  </si>
  <si>
    <t>15243R</t>
  </si>
  <si>
    <t>15242R</t>
  </si>
  <si>
    <t>15244R</t>
  </si>
  <si>
    <t>15238R</t>
  </si>
  <si>
    <t>15748R</t>
  </si>
  <si>
    <t>15749R</t>
  </si>
  <si>
    <t>15750R</t>
  </si>
  <si>
    <t>18226R</t>
  </si>
  <si>
    <t>18228R</t>
  </si>
  <si>
    <t>18229R</t>
  </si>
  <si>
    <t>18231R</t>
  </si>
  <si>
    <t>18230R</t>
  </si>
  <si>
    <t>18233R</t>
  </si>
  <si>
    <t>18232R</t>
  </si>
  <si>
    <t>18227R</t>
  </si>
  <si>
    <t>18253R</t>
  </si>
  <si>
    <t>18255R</t>
  </si>
  <si>
    <t>18256R</t>
  </si>
  <si>
    <t>18258R</t>
  </si>
  <si>
    <t>18257R</t>
  </si>
  <si>
    <t>18259R</t>
  </si>
  <si>
    <t>18260R</t>
  </si>
  <si>
    <t>18254R</t>
  </si>
  <si>
    <t>18265R</t>
  </si>
  <si>
    <t>18268R</t>
  </si>
  <si>
    <t>18267R</t>
  </si>
  <si>
    <t>18261R</t>
  </si>
  <si>
    <t>18264R</t>
  </si>
  <si>
    <t>18263R</t>
  </si>
  <si>
    <t>18270R</t>
  </si>
  <si>
    <t>18269R</t>
  </si>
  <si>
    <t>18272R</t>
  </si>
  <si>
    <t>18271R</t>
  </si>
  <si>
    <t>18262R</t>
  </si>
  <si>
    <t>18266R</t>
  </si>
  <si>
    <t>18357R</t>
  </si>
  <si>
    <t>18360R</t>
  </si>
  <si>
    <t>18361R</t>
  </si>
  <si>
    <t>18362R</t>
  </si>
  <si>
    <t>18363R</t>
  </si>
  <si>
    <t>18364R</t>
  </si>
  <si>
    <t>18358R</t>
  </si>
  <si>
    <t>18359R</t>
  </si>
  <si>
    <t>18366R</t>
  </si>
  <si>
    <t>18368R</t>
  </si>
  <si>
    <t>18367R</t>
  </si>
  <si>
    <t>18365R</t>
  </si>
  <si>
    <t>18369R</t>
  </si>
  <si>
    <t>18502R</t>
  </si>
  <si>
    <t>18504R</t>
  </si>
  <si>
    <t>18506R</t>
  </si>
  <si>
    <t>18505R</t>
  </si>
  <si>
    <t>18508R</t>
  </si>
  <si>
    <t>18507R</t>
  </si>
  <si>
    <t>18503R</t>
  </si>
  <si>
    <t>18509R</t>
  </si>
  <si>
    <t>18512R</t>
  </si>
  <si>
    <t>18513R</t>
  </si>
  <si>
    <t>18514R</t>
  </si>
  <si>
    <t>18516R</t>
  </si>
  <si>
    <t>18515R</t>
  </si>
  <si>
    <t>18517R</t>
  </si>
  <si>
    <t>18518R</t>
  </si>
  <si>
    <t>18510R</t>
  </si>
  <si>
    <t>18511R</t>
  </si>
  <si>
    <t>18519R</t>
  </si>
  <si>
    <t>18521R</t>
  </si>
  <si>
    <t>18523R</t>
  </si>
  <si>
    <t>18522R</t>
  </si>
  <si>
    <t>18525R</t>
  </si>
  <si>
    <t>18524R</t>
  </si>
  <si>
    <t>18520R</t>
  </si>
  <si>
    <t>18543R</t>
  </si>
  <si>
    <t>18539R</t>
  </si>
  <si>
    <t>18541R</t>
  </si>
  <si>
    <t>18546R</t>
  </si>
  <si>
    <t>18545R</t>
  </si>
  <si>
    <t>18547R</t>
  </si>
  <si>
    <t>18548R</t>
  </si>
  <si>
    <t>18540R</t>
  </si>
  <si>
    <t>18542R</t>
  </si>
  <si>
    <t>18544R</t>
  </si>
  <si>
    <t>54025384AD01A00</t>
  </si>
  <si>
    <t>54025384AD02A00</t>
  </si>
  <si>
    <t>22011333AD00A00</t>
  </si>
  <si>
    <t>22011385AD00A00</t>
  </si>
  <si>
    <t>54025404AD01A00</t>
  </si>
  <si>
    <t>54025404AD02A00</t>
  </si>
  <si>
    <t>09945944AD01A24</t>
  </si>
  <si>
    <t>09945944AD02A24</t>
  </si>
  <si>
    <t>09972325AD01A12</t>
  </si>
  <si>
    <t>09972325AD02A12</t>
  </si>
  <si>
    <t>09972326AD01A24</t>
  </si>
  <si>
    <t>09972326AD02A24</t>
  </si>
  <si>
    <t>38003648AD01A00</t>
  </si>
  <si>
    <t>38003648AD02A00</t>
  </si>
  <si>
    <t>38003652AD01A00</t>
  </si>
  <si>
    <t>38003652AD02A00</t>
  </si>
  <si>
    <t>38003654AD01A00</t>
  </si>
  <si>
    <t>38003654AD02A00</t>
  </si>
  <si>
    <t>38001629AD00A00</t>
  </si>
  <si>
    <t>24487R</t>
  </si>
  <si>
    <t>24488R</t>
  </si>
  <si>
    <t>24490R</t>
  </si>
  <si>
    <t>24491R</t>
  </si>
  <si>
    <t>24492R</t>
  </si>
  <si>
    <t>24493R</t>
  </si>
  <si>
    <t>24494R</t>
  </si>
  <si>
    <t>24497R</t>
  </si>
  <si>
    <t>24495R</t>
  </si>
  <si>
    <t>24496R</t>
  </si>
  <si>
    <t>24489R</t>
  </si>
  <si>
    <t>24498R</t>
  </si>
  <si>
    <t>24499R</t>
  </si>
  <si>
    <t>24501R</t>
  </si>
  <si>
    <t>24502R</t>
  </si>
  <si>
    <t>24503R</t>
  </si>
  <si>
    <t>24504R</t>
  </si>
  <si>
    <t>24505R</t>
  </si>
  <si>
    <t>24508R</t>
  </si>
  <si>
    <t>24506R</t>
  </si>
  <si>
    <t>24507R</t>
  </si>
  <si>
    <t>24500R</t>
  </si>
  <si>
    <t>24526R</t>
  </si>
  <si>
    <t>24527R</t>
  </si>
  <si>
    <t>24529R</t>
  </si>
  <si>
    <t>24530R</t>
  </si>
  <si>
    <t>24528R</t>
  </si>
  <si>
    <t>06105S</t>
  </si>
  <si>
    <t>83594P</t>
  </si>
  <si>
    <t>83595P</t>
  </si>
  <si>
    <t>83596P</t>
  </si>
  <si>
    <t>83598P</t>
  </si>
  <si>
    <t>83597P</t>
  </si>
  <si>
    <t>83599P</t>
  </si>
  <si>
    <t>05854S</t>
  </si>
  <si>
    <t>05857S</t>
  </si>
  <si>
    <t>05855S</t>
  </si>
  <si>
    <t>05856S</t>
  </si>
  <si>
    <t>Upgrade 5-pack</t>
  </si>
  <si>
    <t>03456U</t>
  </si>
  <si>
    <t>Upgrade 1 User</t>
  </si>
  <si>
    <t>03457U</t>
  </si>
  <si>
    <t>03461U</t>
  </si>
  <si>
    <t>03462U</t>
  </si>
  <si>
    <t>03463U</t>
  </si>
  <si>
    <t>03467U</t>
  </si>
  <si>
    <t>03468U</t>
  </si>
  <si>
    <t>03469U</t>
  </si>
  <si>
    <t>03471U</t>
  </si>
  <si>
    <t>03472U</t>
  </si>
  <si>
    <t>03474U</t>
  </si>
  <si>
    <t>03475U</t>
  </si>
  <si>
    <t>03478U</t>
  </si>
  <si>
    <t>03479U</t>
  </si>
  <si>
    <t>03481U</t>
  </si>
  <si>
    <t>03482U</t>
  </si>
  <si>
    <t>84029P</t>
  </si>
  <si>
    <t>84028P</t>
  </si>
  <si>
    <t>Flash Builder Premium</t>
  </si>
  <si>
    <t>84026P</t>
  </si>
  <si>
    <t>84024P</t>
  </si>
  <si>
    <t>84025P</t>
  </si>
  <si>
    <t>FROM CS5 WEB/MASTER</t>
  </si>
  <si>
    <t>03476U</t>
  </si>
  <si>
    <t>84027P</t>
  </si>
  <si>
    <t>03486U</t>
  </si>
  <si>
    <t>03487U</t>
  </si>
  <si>
    <t>03488U</t>
  </si>
  <si>
    <t>03492U</t>
  </si>
  <si>
    <t>03493U</t>
  </si>
  <si>
    <t>03494U</t>
  </si>
  <si>
    <t>03496U</t>
  </si>
  <si>
    <t>03497U</t>
  </si>
  <si>
    <t>03498U</t>
  </si>
  <si>
    <t>03500U</t>
  </si>
  <si>
    <t>03501U</t>
  </si>
  <si>
    <t>03502U</t>
  </si>
  <si>
    <t>Photoshop CS5</t>
  </si>
  <si>
    <t>03512U</t>
  </si>
  <si>
    <t>03513U</t>
  </si>
  <si>
    <t>03514U</t>
  </si>
  <si>
    <t>03518U</t>
  </si>
  <si>
    <t>03519U</t>
  </si>
  <si>
    <t>03520U</t>
  </si>
  <si>
    <t>03521U</t>
  </si>
  <si>
    <t>03522U</t>
  </si>
  <si>
    <t>03526U</t>
  </si>
  <si>
    <t>03527U</t>
  </si>
  <si>
    <t>03528U</t>
  </si>
  <si>
    <t>03529U</t>
  </si>
  <si>
    <t>03530U</t>
  </si>
  <si>
    <t>03360U</t>
  </si>
  <si>
    <t>03361U</t>
  </si>
  <si>
    <t>03362U</t>
  </si>
  <si>
    <t>03364U</t>
  </si>
  <si>
    <t>03365U</t>
  </si>
  <si>
    <t>03366U</t>
  </si>
  <si>
    <t>03532U</t>
  </si>
  <si>
    <t>03533U</t>
  </si>
  <si>
    <t>03535U</t>
  </si>
  <si>
    <t>03536U</t>
  </si>
  <si>
    <t>54025933AD01A00</t>
  </si>
  <si>
    <t>54025933AD02A00</t>
  </si>
  <si>
    <t>54025921AD02A00</t>
  </si>
  <si>
    <t>54025945AD02A00</t>
  </si>
  <si>
    <t>54025951AD02A00</t>
  </si>
  <si>
    <t>54025957AD01A00</t>
  </si>
  <si>
    <t>54025957AD02A00</t>
  </si>
  <si>
    <t>09974800AD02A24</t>
  </si>
  <si>
    <t>09974824AD01A24</t>
  </si>
  <si>
    <t>09974824AD02A24</t>
  </si>
  <si>
    <t>09974847AD02A12</t>
  </si>
  <si>
    <t>09974848AD02A24</t>
  </si>
  <si>
    <t>09974871AD01A12</t>
  </si>
  <si>
    <t>09974871AD02A12</t>
  </si>
  <si>
    <t>09974872AD01A24</t>
  </si>
  <si>
    <t>09974872AD02A24</t>
  </si>
  <si>
    <t>42050175AD00A00</t>
  </si>
  <si>
    <t>2y</t>
  </si>
  <si>
    <t>38004159AD01A24</t>
  </si>
  <si>
    <t>65030091AD01A24</t>
  </si>
  <si>
    <t>65030091AD02A24</t>
  </si>
  <si>
    <t>65030296AD01A12</t>
  </si>
  <si>
    <t>65030296AD02A12</t>
  </si>
  <si>
    <t>65029904AD01A24</t>
  </si>
  <si>
    <t>65029904AD02A24</t>
  </si>
  <si>
    <t>65011631AD00A00</t>
  </si>
  <si>
    <t>09947730AD01A24</t>
  </si>
  <si>
    <t>09947730AD02A24</t>
  </si>
  <si>
    <t>09947751AD01A12</t>
  </si>
  <si>
    <t>09947751AD02A12</t>
  </si>
  <si>
    <t>09947752AD01A24</t>
  </si>
  <si>
    <t>09947752AD02A24</t>
  </si>
  <si>
    <t>PRO-PRO</t>
  </si>
  <si>
    <t>47060144</t>
  </si>
  <si>
    <t>23704G</t>
  </si>
  <si>
    <t>38000657</t>
  </si>
  <si>
    <t>72780B</t>
  </si>
  <si>
    <t>38000593</t>
  </si>
  <si>
    <t>72781B</t>
  </si>
  <si>
    <t>38000651</t>
  </si>
  <si>
    <t>72783B</t>
  </si>
  <si>
    <t>38000655</t>
  </si>
  <si>
    <t>72784B</t>
  </si>
  <si>
    <t>38000587</t>
  </si>
  <si>
    <t>72786B</t>
  </si>
  <si>
    <t>38000591</t>
  </si>
  <si>
    <t>72787B</t>
  </si>
  <si>
    <t>From Freehand</t>
  </si>
  <si>
    <t>4cpu</t>
  </si>
  <si>
    <t>03249U</t>
  </si>
  <si>
    <t>65069761AD02A00</t>
  </si>
  <si>
    <t>03252U</t>
  </si>
  <si>
    <t>65069756AD02A00</t>
  </si>
  <si>
    <t>03256U</t>
  </si>
  <si>
    <t>65069781AD02A00</t>
  </si>
  <si>
    <t>From Flex Builder Pro 2 or 3</t>
  </si>
  <si>
    <t>From Cold Fusion Builder</t>
  </si>
  <si>
    <t>250</t>
  </si>
  <si>
    <t>65063294AD01A00</t>
  </si>
  <si>
    <t>65063294AD02A00</t>
  </si>
  <si>
    <t>65063398AD00A00</t>
  </si>
  <si>
    <t>65063399AD00A00</t>
  </si>
  <si>
    <t>90</t>
  </si>
  <si>
    <t>65062663AD01A00</t>
  </si>
  <si>
    <t>65062663AD02A00</t>
  </si>
  <si>
    <t>65063295AD01A00</t>
  </si>
  <si>
    <t>65063295AD02A00</t>
  </si>
  <si>
    <t>65062664AD01A00</t>
  </si>
  <si>
    <t>65062664AD02A00</t>
  </si>
  <si>
    <t>65063545AD01A24</t>
  </si>
  <si>
    <t>65063545AD02A24</t>
  </si>
  <si>
    <t>45</t>
  </si>
  <si>
    <t>65063492AD01A12</t>
  </si>
  <si>
    <t>65063492AD02A12</t>
  </si>
  <si>
    <t>65063468AD02A24</t>
  </si>
  <si>
    <t>65063468AD01A24</t>
  </si>
  <si>
    <t>60044U</t>
  </si>
  <si>
    <t>60045U</t>
  </si>
  <si>
    <t>60047U</t>
  </si>
  <si>
    <t>60048U</t>
  </si>
  <si>
    <t>60039U</t>
  </si>
  <si>
    <t>60040U</t>
  </si>
  <si>
    <t>60042U</t>
  </si>
  <si>
    <t>60043U</t>
  </si>
  <si>
    <t>60027U</t>
  </si>
  <si>
    <t>60030U</t>
  </si>
  <si>
    <t>60032U</t>
  </si>
  <si>
    <t>60036U</t>
  </si>
  <si>
    <t>60031U</t>
  </si>
  <si>
    <t>60035U</t>
  </si>
  <si>
    <t>60041U</t>
  </si>
  <si>
    <t>60046U</t>
  </si>
  <si>
    <t xml:space="preserve"> 60451U</t>
  </si>
  <si>
    <t xml:space="preserve"> 60478U</t>
  </si>
  <si>
    <t xml:space="preserve"> 60479U</t>
  </si>
  <si>
    <t>60472U</t>
  </si>
  <si>
    <t>Tech Data'sAdobe Matrix</t>
  </si>
  <si>
    <t>06522S</t>
  </si>
  <si>
    <t>06523S</t>
  </si>
  <si>
    <t>06532S</t>
  </si>
  <si>
    <t>06533S</t>
  </si>
  <si>
    <t>06534S</t>
  </si>
  <si>
    <t>83600P</t>
  </si>
  <si>
    <t>83602P</t>
  </si>
  <si>
    <t>83601P</t>
  </si>
  <si>
    <t>83603P</t>
  </si>
  <si>
    <t>Illustrator CS5, CS4, CS3, or CS2</t>
  </si>
  <si>
    <t>InDesign CS2, CS3, or CS4</t>
  </si>
  <si>
    <t>1900</t>
  </si>
  <si>
    <t>65064499AD01A00</t>
  </si>
  <si>
    <t>65064499AD02A00</t>
  </si>
  <si>
    <t>65065276AD00A00</t>
  </si>
  <si>
    <t>65065398AD01A00</t>
  </si>
  <si>
    <t>65064426AD01A00</t>
  </si>
  <si>
    <t>65065398AD02A00</t>
  </si>
  <si>
    <t>65064426AD02A00</t>
  </si>
  <si>
    <t>1500</t>
  </si>
  <si>
    <t>65064770AD01A00</t>
  </si>
  <si>
    <t>65064893AD01A00</t>
  </si>
  <si>
    <t>65065357AD01A00</t>
  </si>
  <si>
    <t>65064853AD01A00</t>
  </si>
  <si>
    <t>65065297AD01A00</t>
  </si>
  <si>
    <t>65064422AD01A00</t>
  </si>
  <si>
    <t>65065047AD01A00</t>
  </si>
  <si>
    <t>65065414AD01A00</t>
  </si>
  <si>
    <t>65064770AD02A00</t>
  </si>
  <si>
    <t>65064893AD02A00</t>
  </si>
  <si>
    <t>65065357AD02A00</t>
  </si>
  <si>
    <t>65064853AD02A00</t>
  </si>
  <si>
    <t>65065297AD02A00</t>
  </si>
  <si>
    <t>65064422AD02A00</t>
  </si>
  <si>
    <t>65065047AD02A00</t>
  </si>
  <si>
    <t>65065414AD02A00</t>
  </si>
  <si>
    <t>65064498AD01A00</t>
  </si>
  <si>
    <t>65064498AD02A00</t>
  </si>
  <si>
    <t>65065469AD00A00</t>
  </si>
  <si>
    <t>65065399AD01A00</t>
  </si>
  <si>
    <t>65065399AD02A00</t>
  </si>
  <si>
    <t>65064427AD01A00</t>
  </si>
  <si>
    <t>65064427AD02A00</t>
  </si>
  <si>
    <t>65064771AD01A00</t>
  </si>
  <si>
    <t>65064894AD01A00</t>
  </si>
  <si>
    <t>65065358AD01A00</t>
  </si>
  <si>
    <t>65064854AD01A00</t>
  </si>
  <si>
    <t>65065296AD01A00</t>
  </si>
  <si>
    <t>65064530AD01A00</t>
  </si>
  <si>
    <t>65065046AD01A00</t>
  </si>
  <si>
    <t>65065415AD01A00</t>
  </si>
  <si>
    <t>65064771AD02A00</t>
  </si>
  <si>
    <t>65064894AD02A00</t>
  </si>
  <si>
    <t>65065358AD02A00</t>
  </si>
  <si>
    <t>65064854AD02A00</t>
  </si>
  <si>
    <t>65065296AD02A00</t>
  </si>
  <si>
    <t>65064530AD02A00</t>
  </si>
  <si>
    <t>65065046AD02A00</t>
  </si>
  <si>
    <t>65065415AD02A00</t>
  </si>
  <si>
    <t>65060062AD01A24</t>
  </si>
  <si>
    <t>65060062AD02A24</t>
  </si>
  <si>
    <t>65060083AD01A12</t>
  </si>
  <si>
    <t>65060083AD02A12</t>
  </si>
  <si>
    <t>65060101AD01A24</t>
  </si>
  <si>
    <t>65060101AD02A24</t>
  </si>
  <si>
    <t>60142U</t>
  </si>
  <si>
    <t>60143U</t>
  </si>
  <si>
    <t>60147U</t>
  </si>
  <si>
    <t>60149U</t>
  </si>
  <si>
    <t>60146U</t>
  </si>
  <si>
    <t>60148U</t>
  </si>
  <si>
    <t>60151U</t>
  </si>
  <si>
    <t>60159U</t>
  </si>
  <si>
    <t>60154U</t>
  </si>
  <si>
    <t>60162U</t>
  </si>
  <si>
    <t>60156U</t>
  </si>
  <si>
    <t>60164U</t>
  </si>
  <si>
    <t>60157U</t>
  </si>
  <si>
    <t>60165U</t>
  </si>
  <si>
    <t>InDesignCS2, CS3, or CS4</t>
  </si>
  <si>
    <t>60155U</t>
  </si>
  <si>
    <t>60163U</t>
  </si>
  <si>
    <t>60152U</t>
  </si>
  <si>
    <t>60160U</t>
  </si>
  <si>
    <t>60153U</t>
  </si>
  <si>
    <t>60161U</t>
  </si>
  <si>
    <t>60150U</t>
  </si>
  <si>
    <t>60158U</t>
  </si>
  <si>
    <t>60119U</t>
  </si>
  <si>
    <t>60120U</t>
  </si>
  <si>
    <t>60123U</t>
  </si>
  <si>
    <t>60125U</t>
  </si>
  <si>
    <t>60122U</t>
  </si>
  <si>
    <t>60124U</t>
  </si>
  <si>
    <t>60127U</t>
  </si>
  <si>
    <t>60135U</t>
  </si>
  <si>
    <t>60130U</t>
  </si>
  <si>
    <t>60138U</t>
  </si>
  <si>
    <t>60132U</t>
  </si>
  <si>
    <t>60140U</t>
  </si>
  <si>
    <t>60133U</t>
  </si>
  <si>
    <t>60141U</t>
  </si>
  <si>
    <t>60131U</t>
  </si>
  <si>
    <t>60139U</t>
  </si>
  <si>
    <t>60128U</t>
  </si>
  <si>
    <t>60136U</t>
  </si>
  <si>
    <t>60129U</t>
  </si>
  <si>
    <t>60137U</t>
  </si>
  <si>
    <t>60126U</t>
  </si>
  <si>
    <t>60134U</t>
  </si>
  <si>
    <t>09995U</t>
  </si>
  <si>
    <t>09996U</t>
  </si>
  <si>
    <t>09998U</t>
  </si>
  <si>
    <t>60001U</t>
  </si>
  <si>
    <t>09999U</t>
  </si>
  <si>
    <t>60003U</t>
  </si>
  <si>
    <t>60121U</t>
  </si>
  <si>
    <t>60144U</t>
  </si>
  <si>
    <t>60627U</t>
  </si>
  <si>
    <t>60628U</t>
  </si>
  <si>
    <t>60624U</t>
  </si>
  <si>
    <t>60625U</t>
  </si>
  <si>
    <t>60613U</t>
  </si>
  <si>
    <t>60614U</t>
  </si>
  <si>
    <t>65063492AE01A12</t>
  </si>
  <si>
    <t>60616U</t>
  </si>
  <si>
    <t>65063492AE02A12</t>
  </si>
  <si>
    <t>60620U</t>
  </si>
  <si>
    <t>60617U</t>
  </si>
  <si>
    <t>60619U</t>
  </si>
  <si>
    <t>65063398AE00A00</t>
  </si>
  <si>
    <t>60626U</t>
  </si>
  <si>
    <t>65063399AE00A00</t>
  </si>
  <si>
    <t>60629U</t>
  </si>
  <si>
    <t>60673U</t>
  </si>
  <si>
    <t>60674U</t>
  </si>
  <si>
    <t>60670U</t>
  </si>
  <si>
    <t>60671U</t>
  </si>
  <si>
    <t>60658U</t>
  </si>
  <si>
    <t>60661U</t>
  </si>
  <si>
    <t>65053617AE01A12</t>
  </si>
  <si>
    <t>60664U</t>
  </si>
  <si>
    <t>65053617AE02A12</t>
  </si>
  <si>
    <t>60667U</t>
  </si>
  <si>
    <t>60662U</t>
  </si>
  <si>
    <t>60665U</t>
  </si>
  <si>
    <t>60672U</t>
  </si>
  <si>
    <t>60675U</t>
  </si>
  <si>
    <t>60698U</t>
  </si>
  <si>
    <t>60699U</t>
  </si>
  <si>
    <t>60688U</t>
  </si>
  <si>
    <t>60689U</t>
  </si>
  <si>
    <t>60690U</t>
  </si>
  <si>
    <t>60700U</t>
  </si>
  <si>
    <t>60693U</t>
  </si>
  <si>
    <t>60695U</t>
  </si>
  <si>
    <t>60697U</t>
  </si>
  <si>
    <t>60694U</t>
  </si>
  <si>
    <t>60696U</t>
  </si>
  <si>
    <t>60712U</t>
  </si>
  <si>
    <t>60713U</t>
  </si>
  <si>
    <t>60702U</t>
  </si>
  <si>
    <t>60703U</t>
  </si>
  <si>
    <t>09948159AE01A24</t>
  </si>
  <si>
    <t>15431R</t>
  </si>
  <si>
    <t>09948159AE02A24</t>
  </si>
  <si>
    <t>15433R</t>
  </si>
  <si>
    <t>60704U</t>
  </si>
  <si>
    <t>60707U</t>
  </si>
  <si>
    <t>60709U</t>
  </si>
  <si>
    <t>60743U</t>
  </si>
  <si>
    <t>60744U</t>
  </si>
  <si>
    <t>60729U</t>
  </si>
  <si>
    <t>60730U</t>
  </si>
  <si>
    <t>65060530AE01A24</t>
  </si>
  <si>
    <t>60889U</t>
  </si>
  <si>
    <t>65060530AE02A24</t>
  </si>
  <si>
    <t>60892U</t>
  </si>
  <si>
    <t>65060476AE01A12</t>
  </si>
  <si>
    <t>60894U</t>
  </si>
  <si>
    <t>65060476AE02A12</t>
  </si>
  <si>
    <t>60897U</t>
  </si>
  <si>
    <t>65060494AE01A24</t>
  </si>
  <si>
    <t>60893U</t>
  </si>
  <si>
    <t>65060494AE02A24</t>
  </si>
  <si>
    <t>60896U</t>
  </si>
  <si>
    <t>60731U</t>
  </si>
  <si>
    <t>60745U</t>
  </si>
  <si>
    <t>60738U</t>
  </si>
  <si>
    <t>60740U</t>
  </si>
  <si>
    <t>60739U</t>
  </si>
  <si>
    <t>60741U</t>
  </si>
  <si>
    <t>60761U</t>
  </si>
  <si>
    <t>60762U</t>
  </si>
  <si>
    <t>60751U</t>
  </si>
  <si>
    <t>60752U</t>
  </si>
  <si>
    <t>65055685AE01A24</t>
  </si>
  <si>
    <t>60917U</t>
  </si>
  <si>
    <t>65055685AE02A24</t>
  </si>
  <si>
    <t>60920U</t>
  </si>
  <si>
    <t>65055696AE01A12</t>
  </si>
  <si>
    <t>60923U</t>
  </si>
  <si>
    <t>65055696AE02A12</t>
  </si>
  <si>
    <t>60925U</t>
  </si>
  <si>
    <t>65055707AE01A24</t>
  </si>
  <si>
    <t>60921U</t>
  </si>
  <si>
    <t>65055707AE02A24</t>
  </si>
  <si>
    <t>60924U</t>
  </si>
  <si>
    <t>65055009AE00A00</t>
  </si>
  <si>
    <t>60753U</t>
  </si>
  <si>
    <t>65055008AE00A00</t>
  </si>
  <si>
    <t>60763U</t>
  </si>
  <si>
    <t>60756U</t>
  </si>
  <si>
    <t>60758U</t>
  </si>
  <si>
    <t>60757U</t>
  </si>
  <si>
    <t>60760U</t>
  </si>
  <si>
    <t>60759U</t>
  </si>
  <si>
    <t>60725U</t>
  </si>
  <si>
    <t>60726U</t>
  </si>
  <si>
    <t>60715U</t>
  </si>
  <si>
    <t>60716U</t>
  </si>
  <si>
    <t>65067081AE01A24</t>
  </si>
  <si>
    <t>60648U</t>
  </si>
  <si>
    <t>65067081AE02A24</t>
  </si>
  <si>
    <t>60651U</t>
  </si>
  <si>
    <t>65067099AE01A12</t>
  </si>
  <si>
    <t>60653U</t>
  </si>
  <si>
    <t>65067099AE02A12</t>
  </si>
  <si>
    <t>60656U</t>
  </si>
  <si>
    <t>65067117AE01A24</t>
  </si>
  <si>
    <t>60654U</t>
  </si>
  <si>
    <t>65067117AE02A24</t>
  </si>
  <si>
    <t>60657U</t>
  </si>
  <si>
    <t>60717U</t>
  </si>
  <si>
    <t>60727U</t>
  </si>
  <si>
    <t>60721U</t>
  </si>
  <si>
    <t>60724U</t>
  </si>
  <si>
    <t>60723U</t>
  </si>
  <si>
    <t>03294U</t>
  </si>
  <si>
    <t>03295U</t>
  </si>
  <si>
    <t>60773U</t>
  </si>
  <si>
    <t>60774U</t>
  </si>
  <si>
    <t>60775U</t>
  </si>
  <si>
    <t>60778U</t>
  </si>
  <si>
    <t>60764U</t>
  </si>
  <si>
    <t>60796U</t>
  </si>
  <si>
    <t>60797U</t>
  </si>
  <si>
    <t>60793U</t>
  </si>
  <si>
    <t>60794U</t>
  </si>
  <si>
    <t>60795U</t>
  </si>
  <si>
    <t>60798U</t>
  </si>
  <si>
    <t>Digital School Collection CS5</t>
  </si>
  <si>
    <t>83619P</t>
  </si>
  <si>
    <t>83620P</t>
  </si>
  <si>
    <t>83621P</t>
  </si>
  <si>
    <t>83622P</t>
  </si>
  <si>
    <t>60814U</t>
  </si>
  <si>
    <t>60815U</t>
  </si>
  <si>
    <t>60811U</t>
  </si>
  <si>
    <t>60812U</t>
  </si>
  <si>
    <t>60799U</t>
  </si>
  <si>
    <t>60801U</t>
  </si>
  <si>
    <t>65058958AE01A12</t>
  </si>
  <si>
    <t>60804U</t>
  </si>
  <si>
    <t>65058958AE02A12</t>
  </si>
  <si>
    <t>60808U</t>
  </si>
  <si>
    <t>65058941AE01A24</t>
  </si>
  <si>
    <t>60805U</t>
  </si>
  <si>
    <t>65058941AE02A24</t>
  </si>
  <si>
    <t>60806U</t>
  </si>
  <si>
    <t>65059441AE00A00</t>
  </si>
  <si>
    <t>60813U</t>
  </si>
  <si>
    <t>65059440AE00A00</t>
  </si>
  <si>
    <t>60816U</t>
  </si>
  <si>
    <t>60832U</t>
  </si>
  <si>
    <t>60833U</t>
  </si>
  <si>
    <t>60829U</t>
  </si>
  <si>
    <t>60830U</t>
  </si>
  <si>
    <t>60818U</t>
  </si>
  <si>
    <t>60819U</t>
  </si>
  <si>
    <t>65055711AE01A12</t>
  </si>
  <si>
    <t>60822U</t>
  </si>
  <si>
    <t>65055711AE02A12</t>
  </si>
  <si>
    <t>60826U</t>
  </si>
  <si>
    <t>60821U</t>
  </si>
  <si>
    <t>60825U</t>
  </si>
  <si>
    <t>65054210AE00A00</t>
  </si>
  <si>
    <t>60831U</t>
  </si>
  <si>
    <t>65054211AE00A00</t>
  </si>
  <si>
    <t>60834U</t>
  </si>
  <si>
    <t>03303U</t>
  </si>
  <si>
    <t>Flash Catalyst CS5</t>
  </si>
  <si>
    <t>60609U</t>
  </si>
  <si>
    <t>60610U</t>
  </si>
  <si>
    <t>60600U</t>
  </si>
  <si>
    <t>60601U</t>
  </si>
  <si>
    <t>65069275AE01A12</t>
  </si>
  <si>
    <t>60604U</t>
  </si>
  <si>
    <t>65069275AE02A12</t>
  </si>
  <si>
    <t>60608U</t>
  </si>
  <si>
    <t>60605U</t>
  </si>
  <si>
    <t>60607U</t>
  </si>
  <si>
    <t>60611U</t>
  </si>
  <si>
    <t>60850U</t>
  </si>
  <si>
    <t>60851U</t>
  </si>
  <si>
    <t>60847U</t>
  </si>
  <si>
    <t>60848U</t>
  </si>
  <si>
    <t>60835U</t>
  </si>
  <si>
    <t>60838U</t>
  </si>
  <si>
    <t>65052724AE01A12</t>
  </si>
  <si>
    <t>60839U</t>
  </si>
  <si>
    <t>65052724AE02A12</t>
  </si>
  <si>
    <t>60843U</t>
  </si>
  <si>
    <t>60840U</t>
  </si>
  <si>
    <t>60844U</t>
  </si>
  <si>
    <t>65055941AE00A00</t>
  </si>
  <si>
    <t>60849U</t>
  </si>
  <si>
    <t>65055942AE00A00</t>
  </si>
  <si>
    <t>60852U</t>
  </si>
  <si>
    <t>60868U</t>
  </si>
  <si>
    <t>60869U</t>
  </si>
  <si>
    <t>60865U</t>
  </si>
  <si>
    <t>60866U</t>
  </si>
  <si>
    <t>60854U</t>
  </si>
  <si>
    <t>60855U</t>
  </si>
  <si>
    <t>65058931AE01A12</t>
  </si>
  <si>
    <t>60858U</t>
  </si>
  <si>
    <t>65058931AE02A12</t>
  </si>
  <si>
    <t>60861U</t>
  </si>
  <si>
    <t>60857U</t>
  </si>
  <si>
    <t>60860U</t>
  </si>
  <si>
    <t>65061375AE00A00</t>
  </si>
  <si>
    <t>60867U</t>
  </si>
  <si>
    <t>65061376AE00A00</t>
  </si>
  <si>
    <t>60870U</t>
  </si>
  <si>
    <t>60886U</t>
  </si>
  <si>
    <t>60887U</t>
  </si>
  <si>
    <t>60883U</t>
  </si>
  <si>
    <t>60884U</t>
  </si>
  <si>
    <t>60871U</t>
  </si>
  <si>
    <t>60873U</t>
  </si>
  <si>
    <t>65052529AE01A12</t>
  </si>
  <si>
    <t>60875U</t>
  </si>
  <si>
    <t>65052529AE02A12</t>
  </si>
  <si>
    <t>60880U</t>
  </si>
  <si>
    <t>60876U</t>
  </si>
  <si>
    <t>60879U</t>
  </si>
  <si>
    <t>65061707AE00A00</t>
  </si>
  <si>
    <t>60885U</t>
  </si>
  <si>
    <t>65061706AE00A00</t>
  </si>
  <si>
    <t>60888U</t>
  </si>
  <si>
    <t>60914U</t>
  </si>
  <si>
    <t>60915U</t>
  </si>
  <si>
    <t>60911U</t>
  </si>
  <si>
    <t>60912U</t>
  </si>
  <si>
    <t>60899U</t>
  </si>
  <si>
    <t>60901U</t>
  </si>
  <si>
    <t>65052183AE01A12</t>
  </si>
  <si>
    <t>60905U</t>
  </si>
  <si>
    <t>65052183AE02A12</t>
  </si>
  <si>
    <t>60906U</t>
  </si>
  <si>
    <t>65052208AE01A24</t>
  </si>
  <si>
    <t>60904U</t>
  </si>
  <si>
    <t>65052208AE02A24</t>
  </si>
  <si>
    <t>60908U</t>
  </si>
  <si>
    <t>65049792AE00A00</t>
  </si>
  <si>
    <t>60913U</t>
  </si>
  <si>
    <t>65049752AE00A00</t>
  </si>
  <si>
    <t>60916U</t>
  </si>
  <si>
    <t>60645U</t>
  </si>
  <si>
    <t>60646U</t>
  </si>
  <si>
    <t>60642U</t>
  </si>
  <si>
    <t>60643U</t>
  </si>
  <si>
    <t>60631U</t>
  </si>
  <si>
    <t>60633U</t>
  </si>
  <si>
    <t>65052580AE01A12</t>
  </si>
  <si>
    <t>60635U</t>
  </si>
  <si>
    <t>65052580AE02A12</t>
  </si>
  <si>
    <t>60638U</t>
  </si>
  <si>
    <t>65052569AE01A24</t>
  </si>
  <si>
    <t>60634U</t>
  </si>
  <si>
    <t>65052569AE02A24</t>
  </si>
  <si>
    <t>60637U</t>
  </si>
  <si>
    <t>5 User</t>
  </si>
  <si>
    <t>65055082</t>
  </si>
  <si>
    <t>65055083</t>
  </si>
  <si>
    <t>65055207</t>
  </si>
  <si>
    <t>65054853</t>
  </si>
  <si>
    <t>65055206</t>
  </si>
  <si>
    <t>65054854</t>
  </si>
  <si>
    <t>65054551</t>
  </si>
  <si>
    <t>65054552</t>
  </si>
  <si>
    <t>03444U</t>
  </si>
  <si>
    <t>65047396</t>
  </si>
  <si>
    <t>65047394</t>
  </si>
  <si>
    <t>65047381</t>
  </si>
  <si>
    <t>65047408</t>
  </si>
  <si>
    <t>83569P</t>
  </si>
  <si>
    <t>83571P</t>
  </si>
  <si>
    <t>83574P</t>
  </si>
  <si>
    <t>83575P</t>
  </si>
  <si>
    <t>65047432</t>
  </si>
  <si>
    <t>65047425</t>
  </si>
  <si>
    <t>83576P</t>
  </si>
  <si>
    <t>83578P</t>
  </si>
  <si>
    <t>Formerly known as Flex Builder Stnd</t>
  </si>
  <si>
    <t>Formerly known as Flex Builder Prem</t>
  </si>
  <si>
    <t>65064073</t>
  </si>
  <si>
    <t>65064153</t>
  </si>
  <si>
    <t>84129P</t>
  </si>
  <si>
    <t>84130P</t>
  </si>
  <si>
    <t>10005007AD01A24</t>
  </si>
  <si>
    <t>10005007AD02A24</t>
  </si>
  <si>
    <t>10005006AD01A12</t>
  </si>
  <si>
    <t>10005006AD02A12</t>
  </si>
  <si>
    <t>10005012AD01A12</t>
  </si>
  <si>
    <t>10005012AD02A12</t>
  </si>
  <si>
    <t>10005013AD01A24</t>
  </si>
  <si>
    <t>10005013AD02A24</t>
  </si>
  <si>
    <t>65047455AD01A00</t>
  </si>
  <si>
    <t>65047455AD02A00</t>
  </si>
  <si>
    <t>2 CPU</t>
  </si>
  <si>
    <t>65047442AD00A00</t>
  </si>
  <si>
    <t>65047422AD01A00</t>
  </si>
  <si>
    <t>65047422AD02A00</t>
  </si>
  <si>
    <t>Standard 7 or 8</t>
  </si>
  <si>
    <t>60226U</t>
  </si>
  <si>
    <t>65067705AD02A00</t>
  </si>
  <si>
    <t>60231U</t>
  </si>
  <si>
    <t>65068127AD02A00</t>
  </si>
  <si>
    <t xml:space="preserve">60232U </t>
  </si>
  <si>
    <t>65068539AD02A00</t>
  </si>
  <si>
    <t>60240U</t>
  </si>
  <si>
    <t>65068279AD02A00</t>
  </si>
  <si>
    <t>From Acrobat Pro</t>
  </si>
  <si>
    <t>60241U</t>
  </si>
  <si>
    <t>65068032AD02A00</t>
  </si>
  <si>
    <t>60242U</t>
  </si>
  <si>
    <t>65067730AD02A00</t>
  </si>
  <si>
    <t>From Flash Pro 8.0, CS3, CS4, or CS5, or Flash Basic 8</t>
  </si>
  <si>
    <t>60243U</t>
  </si>
  <si>
    <t>65067960AD02A00</t>
  </si>
  <si>
    <t>From Illustrator CS2, CS3, CS4, or CS5</t>
  </si>
  <si>
    <t xml:space="preserve">60244U </t>
  </si>
  <si>
    <t>65068118AD02A00</t>
  </si>
  <si>
    <t>From Photoshop CS2, CS3, CS4, or CS5</t>
  </si>
  <si>
    <t>60245U</t>
  </si>
  <si>
    <t>65068200AD02A00</t>
  </si>
  <si>
    <t>60246U</t>
  </si>
  <si>
    <t>65068283AD02A00</t>
  </si>
  <si>
    <t>From Dreamweaver 8.0, CS3, CS4, or CS5</t>
  </si>
  <si>
    <t>60205U</t>
  </si>
  <si>
    <t>65067704AD02A00</t>
  </si>
  <si>
    <t>60209U</t>
  </si>
  <si>
    <t>65068126AD02A00</t>
  </si>
  <si>
    <t>60210U</t>
  </si>
  <si>
    <t>65068501AD02A00</t>
  </si>
  <si>
    <t>60218U</t>
  </si>
  <si>
    <t>65068278AD02A00</t>
  </si>
  <si>
    <t>60219U</t>
  </si>
  <si>
    <t>65068031AD02A00</t>
  </si>
  <si>
    <t>60220U</t>
  </si>
  <si>
    <t>65067729AD02A00</t>
  </si>
  <si>
    <t xml:space="preserve">60221U </t>
  </si>
  <si>
    <t>65067959AD02A00</t>
  </si>
  <si>
    <t>60222U</t>
  </si>
  <si>
    <t>65068117AD02A00</t>
  </si>
  <si>
    <t>60223U</t>
  </si>
  <si>
    <t>65068201AD02A00</t>
  </si>
  <si>
    <t>60224U</t>
  </si>
  <si>
    <t>65067770AD02A00</t>
  </si>
  <si>
    <t>60225U</t>
  </si>
  <si>
    <t>65067705AD01A00</t>
  </si>
  <si>
    <t>60229U</t>
  </si>
  <si>
    <t>65068127AD01A00</t>
  </si>
  <si>
    <t>60230U</t>
  </si>
  <si>
    <t>65068539AD01A00</t>
  </si>
  <si>
    <t>60233U</t>
  </si>
  <si>
    <t>65068279AD01A00</t>
  </si>
  <si>
    <t>60234U</t>
  </si>
  <si>
    <t>65068032AD01A00</t>
  </si>
  <si>
    <t>60235U</t>
  </si>
  <si>
    <t>65067730AD01A00</t>
  </si>
  <si>
    <t>60236U</t>
  </si>
  <si>
    <t>65067960AD01A00</t>
  </si>
  <si>
    <t>60237U</t>
  </si>
  <si>
    <t>65068118AD01A00</t>
  </si>
  <si>
    <t xml:space="preserve">60238U </t>
  </si>
  <si>
    <t>65068200AD01A00</t>
  </si>
  <si>
    <t>60239U</t>
  </si>
  <si>
    <t>65068283AD01A00</t>
  </si>
  <si>
    <t>60204U</t>
  </si>
  <si>
    <t>65067704AD01A00</t>
  </si>
  <si>
    <t>60207U</t>
  </si>
  <si>
    <t>65068126AD01A00</t>
  </si>
  <si>
    <t>60208U</t>
  </si>
  <si>
    <t>65068501AD01A00</t>
  </si>
  <si>
    <t>60211U</t>
  </si>
  <si>
    <t>65068278AD01A00</t>
  </si>
  <si>
    <t>60212U</t>
  </si>
  <si>
    <t>65068031AD01A00</t>
  </si>
  <si>
    <t>60213U</t>
  </si>
  <si>
    <t>65067729AD01A00</t>
  </si>
  <si>
    <t>60214U</t>
  </si>
  <si>
    <t>65067959AD01A00</t>
  </si>
  <si>
    <t>60215U</t>
  </si>
  <si>
    <t>65068117AD01A00</t>
  </si>
  <si>
    <t>60216U</t>
  </si>
  <si>
    <t>65068201AD01A00</t>
  </si>
  <si>
    <t>60217U</t>
  </si>
  <si>
    <t>65067770AD01A00</t>
  </si>
  <si>
    <t>60206U</t>
  </si>
  <si>
    <t>65067846AD00A00</t>
  </si>
  <si>
    <t>60083U</t>
  </si>
  <si>
    <t>65067117AD02A24</t>
  </si>
  <si>
    <t>60084U</t>
  </si>
  <si>
    <t>65067099AD02A12</t>
  </si>
  <si>
    <t>60077U</t>
  </si>
  <si>
    <t>65067081AD02A24</t>
  </si>
  <si>
    <t>60080U</t>
  </si>
  <si>
    <t>65067099AD01A12</t>
  </si>
  <si>
    <t>60081U</t>
  </si>
  <si>
    <t>65067117AD01A24</t>
  </si>
  <si>
    <t>60076U</t>
  </si>
  <si>
    <t>65067081AD01A24</t>
  </si>
  <si>
    <t>09974782AE02A24</t>
  </si>
  <si>
    <t>47060140AE00A00</t>
  </si>
  <si>
    <t>20 PK FONT FOLIO 11 - DOC &amp; Media</t>
  </si>
  <si>
    <t>47060174AE00A00</t>
  </si>
  <si>
    <t>47060139AE00A00</t>
  </si>
  <si>
    <t>54024274AE01A00</t>
  </si>
  <si>
    <t>54024274AE02A00</t>
  </si>
  <si>
    <t>From GoLive</t>
  </si>
  <si>
    <t>.NET &amp; JAVA for 4 CPUs</t>
  </si>
  <si>
    <t>4 Users</t>
  </si>
  <si>
    <t>.NET &amp; JAVA for 2 CPUs</t>
  </si>
  <si>
    <t>.NET &amp; JAVA for 1 CPU</t>
  </si>
  <si>
    <t>20 Users</t>
  </si>
  <si>
    <t>47060142</t>
  </si>
  <si>
    <t>23701G</t>
  </si>
  <si>
    <t>10 Users</t>
  </si>
  <si>
    <t>47060141</t>
  </si>
  <si>
    <t>23700G</t>
  </si>
  <si>
    <t>5 Users</t>
  </si>
  <si>
    <t>47060157</t>
  </si>
  <si>
    <t>23702G</t>
  </si>
  <si>
    <t>Font Folio 9 or 8</t>
  </si>
  <si>
    <t>47060143</t>
  </si>
  <si>
    <t>23703G</t>
  </si>
  <si>
    <t>Font Folio OT 1.0</t>
  </si>
  <si>
    <t>47060164</t>
  </si>
  <si>
    <t>23705G</t>
  </si>
  <si>
    <t>Photoshop &amp; Premiere Elements</t>
  </si>
  <si>
    <t>10x</t>
  </si>
  <si>
    <t>9x</t>
  </si>
  <si>
    <t xml:space="preserve">eLearning Suite </t>
  </si>
  <si>
    <t>2Y - 100 pk</t>
  </si>
  <si>
    <t>1Y - Unlimited Renewal</t>
  </si>
  <si>
    <t>2Y - Unlimited Renewal</t>
  </si>
  <si>
    <t>1Y - 100 pk Renewal</t>
  </si>
  <si>
    <t>2Y - 100 pk Renewal</t>
  </si>
  <si>
    <t>1 Suite w/ Maint</t>
  </si>
  <si>
    <t>38000378</t>
  </si>
  <si>
    <t>72792B</t>
  </si>
  <si>
    <t>2cpu</t>
  </si>
  <si>
    <t>38000380</t>
  </si>
  <si>
    <t>72793B</t>
  </si>
  <si>
    <t>1cpu</t>
  </si>
  <si>
    <t>38000382</t>
  </si>
  <si>
    <t>72794B</t>
  </si>
  <si>
    <t>38000372</t>
  </si>
  <si>
    <t>72795B</t>
  </si>
  <si>
    <t>38000374</t>
  </si>
  <si>
    <t>72796B</t>
  </si>
  <si>
    <t>38000376</t>
  </si>
  <si>
    <t>72797B</t>
  </si>
  <si>
    <t>38040121</t>
  </si>
  <si>
    <t>11988D</t>
  </si>
  <si>
    <t>17530379</t>
  </si>
  <si>
    <t>27530379</t>
  </si>
  <si>
    <t>17530402</t>
  </si>
  <si>
    <t>27530402</t>
  </si>
  <si>
    <t>From Photoshop Elements</t>
  </si>
  <si>
    <t>23526R</t>
  </si>
  <si>
    <t>23527R</t>
  </si>
  <si>
    <t>23529R</t>
  </si>
  <si>
    <t>23530R</t>
  </si>
  <si>
    <t>23531R</t>
  </si>
  <si>
    <t>23532R</t>
  </si>
  <si>
    <t>23533R</t>
  </si>
  <si>
    <t>23534R</t>
  </si>
  <si>
    <t>23535R</t>
  </si>
  <si>
    <t>23536R</t>
  </si>
  <si>
    <t>23537R</t>
  </si>
  <si>
    <t>23538R</t>
  </si>
  <si>
    <t>23528R</t>
  </si>
  <si>
    <t>23588R</t>
  </si>
  <si>
    <t>23589R</t>
  </si>
  <si>
    <t>23593R</t>
  </si>
  <si>
    <t>23594R</t>
  </si>
  <si>
    <t>23591R</t>
  </si>
  <si>
    <t>23592R</t>
  </si>
  <si>
    <t>23581R</t>
  </si>
  <si>
    <t>23582R</t>
  </si>
  <si>
    <t>23586R</t>
  </si>
  <si>
    <t>23587R</t>
  </si>
  <si>
    <t>23584R</t>
  </si>
  <si>
    <t>23585R</t>
  </si>
  <si>
    <t>23595R</t>
  </si>
  <si>
    <t>23596R</t>
  </si>
  <si>
    <t>23597R</t>
  </si>
  <si>
    <t>23600R</t>
  </si>
  <si>
    <t>23598R</t>
  </si>
  <si>
    <t>23599R</t>
  </si>
  <si>
    <t>23583R</t>
  </si>
  <si>
    <t>23590R</t>
  </si>
  <si>
    <t>23568R</t>
  </si>
  <si>
    <t>23569R</t>
  </si>
  <si>
    <t>23571R</t>
  </si>
  <si>
    <t>23572R</t>
  </si>
  <si>
    <t>23573R</t>
  </si>
  <si>
    <t>23574R</t>
  </si>
  <si>
    <t>23575R</t>
  </si>
  <si>
    <t>23576R</t>
  </si>
  <si>
    <t>23578R</t>
  </si>
  <si>
    <t>23580R</t>
  </si>
  <si>
    <t>23577R</t>
  </si>
  <si>
    <t>23579R</t>
  </si>
  <si>
    <t>23570R</t>
  </si>
  <si>
    <t>23739R</t>
  </si>
  <si>
    <t>23740R</t>
  </si>
  <si>
    <t>23743R</t>
  </si>
  <si>
    <t>23744R</t>
  </si>
  <si>
    <t>23745R</t>
  </si>
  <si>
    <t>23746R</t>
  </si>
  <si>
    <t>23748R</t>
  </si>
  <si>
    <t>23749R</t>
  </si>
  <si>
    <t>23747R</t>
  </si>
  <si>
    <t>23750R</t>
  </si>
  <si>
    <t>23742R</t>
  </si>
  <si>
    <t>23741R</t>
  </si>
  <si>
    <t>23752R</t>
  </si>
  <si>
    <t>23753R</t>
  </si>
  <si>
    <t>23755R</t>
  </si>
  <si>
    <t>23757R</t>
  </si>
  <si>
    <t>23754R</t>
  </si>
  <si>
    <t>23756R</t>
  </si>
  <si>
    <t>23758R</t>
  </si>
  <si>
    <t>24017R</t>
  </si>
  <si>
    <t>24021R</t>
  </si>
  <si>
    <t>24024R</t>
  </si>
  <si>
    <t>24023R</t>
  </si>
  <si>
    <t>24025R</t>
  </si>
  <si>
    <t>24027R</t>
  </si>
  <si>
    <t>24029R</t>
  </si>
  <si>
    <t>24031R</t>
  </si>
  <si>
    <t>24028R</t>
  </si>
  <si>
    <t>24030R</t>
  </si>
  <si>
    <t>24019R</t>
  </si>
  <si>
    <t>24018R</t>
  </si>
  <si>
    <t>24032R</t>
  </si>
  <si>
    <t>24033R</t>
  </si>
  <si>
    <t>24035R</t>
  </si>
  <si>
    <t>24036R</t>
  </si>
  <si>
    <t>24037R</t>
  </si>
  <si>
    <t>24038R</t>
  </si>
  <si>
    <t>24040R</t>
  </si>
  <si>
    <t>24041R</t>
  </si>
  <si>
    <t>24039R</t>
  </si>
  <si>
    <t>24042R</t>
  </si>
  <si>
    <t>24034R</t>
  </si>
  <si>
    <t>24070R</t>
  </si>
  <si>
    <t>24071R</t>
  </si>
  <si>
    <t>24064R</t>
  </si>
  <si>
    <t>24065R</t>
  </si>
  <si>
    <t>24067R</t>
  </si>
  <si>
    <t>24068R</t>
  </si>
  <si>
    <t>24073R</t>
  </si>
  <si>
    <t>24074R</t>
  </si>
  <si>
    <t>24075R</t>
  </si>
  <si>
    <t>24078R</t>
  </si>
  <si>
    <t>24076R</t>
  </si>
  <si>
    <t>24077R</t>
  </si>
  <si>
    <t>24066R</t>
  </si>
  <si>
    <t>24069R</t>
  </si>
  <si>
    <t>24072R</t>
  </si>
  <si>
    <t>Acrobat Standard</t>
  </si>
  <si>
    <t>2 Users</t>
  </si>
  <si>
    <t>38043755</t>
  </si>
  <si>
    <t>23325G</t>
  </si>
  <si>
    <t>38043758</t>
  </si>
  <si>
    <t>23326G</t>
  </si>
  <si>
    <t>38043761</t>
  </si>
  <si>
    <t>23327G</t>
  </si>
  <si>
    <t>38043764</t>
  </si>
  <si>
    <t>23328G</t>
  </si>
  <si>
    <t>38043740</t>
  </si>
  <si>
    <t>23329G</t>
  </si>
  <si>
    <t>38043743</t>
  </si>
  <si>
    <t>23330G</t>
  </si>
  <si>
    <t>Homesite</t>
  </si>
  <si>
    <t>Audition</t>
  </si>
  <si>
    <t xml:space="preserve">Upgrade </t>
  </si>
  <si>
    <t>Enterprise 6 or 7</t>
  </si>
  <si>
    <t>Standard 6 or 7</t>
  </si>
  <si>
    <t>10.x</t>
  </si>
  <si>
    <t>9.x</t>
  </si>
  <si>
    <t>After Effects</t>
  </si>
  <si>
    <t>Captivate</t>
  </si>
  <si>
    <t>OTH</t>
  </si>
  <si>
    <t>Ref Guide</t>
  </si>
  <si>
    <t>No future updates are planned. Recommend Indesign CS4.</t>
  </si>
  <si>
    <t>Audition or Production Studio Prem</t>
  </si>
  <si>
    <t xml:space="preserve">2Y </t>
  </si>
  <si>
    <t>2Y -Unlimited</t>
  </si>
  <si>
    <t>All</t>
  </si>
  <si>
    <t>2 Suites w/ Maint</t>
  </si>
  <si>
    <t>ColdFusion Standard</t>
  </si>
  <si>
    <t>Standard 8</t>
  </si>
  <si>
    <t>Discontinued - Offer Dreamweaver</t>
  </si>
  <si>
    <t>Flash Media Interactive Server 3</t>
  </si>
  <si>
    <t>Flash Media Streaming Server 3</t>
  </si>
  <si>
    <t xml:space="preserve">WIN </t>
  </si>
  <si>
    <r>
      <t xml:space="preserve">K-12 Site License up to </t>
    </r>
    <r>
      <rPr>
        <sz val="10"/>
        <color indexed="12"/>
        <rFont val="Arial"/>
        <family val="2"/>
      </rPr>
      <t>500</t>
    </r>
    <r>
      <rPr>
        <sz val="10"/>
        <color indexed="10"/>
        <rFont val="Arial"/>
        <family val="2"/>
      </rPr>
      <t xml:space="preserve"> users Media</t>
    </r>
  </si>
  <si>
    <t xml:space="preserve">Media </t>
  </si>
  <si>
    <t>1 USER</t>
  </si>
  <si>
    <t>09950015AF01A12</t>
  </si>
  <si>
    <t>09950016AF01A24</t>
  </si>
  <si>
    <t>09975140AF01A12</t>
  </si>
  <si>
    <t>09975141AF01A24</t>
  </si>
  <si>
    <t>65045167AF01A00</t>
  </si>
  <si>
    <t>65045132AF00A00</t>
  </si>
  <si>
    <t>65045094AF01A00</t>
  </si>
  <si>
    <t>65045205AF01A00</t>
  </si>
  <si>
    <t>65045243AF00A00</t>
  </si>
  <si>
    <t>65045017AF01A00</t>
  </si>
  <si>
    <t>09949306AF01A12</t>
  </si>
  <si>
    <t>09949307AF01A24</t>
  </si>
  <si>
    <t>09974905AF01A12</t>
  </si>
  <si>
    <t>09974906AF01A24</t>
  </si>
  <si>
    <t>38001150AF00A00</t>
  </si>
  <si>
    <t>65007402AF01A00</t>
  </si>
  <si>
    <t>65007280AF01A00</t>
  </si>
  <si>
    <t>09947581AF01A12</t>
  </si>
  <si>
    <t>09947582AF01A24</t>
  </si>
  <si>
    <t>09973600AF01A12</t>
  </si>
  <si>
    <t>09973601AF01A24</t>
  </si>
  <si>
    <t>65007412AF00A00</t>
  </si>
  <si>
    <t>54014297AF01A00</t>
  </si>
  <si>
    <t>54014253AF01A00</t>
  </si>
  <si>
    <t>17530422AF00A00</t>
  </si>
  <si>
    <t>27530422AF00A00</t>
  </si>
  <si>
    <t>65030207AF01A00</t>
  </si>
  <si>
    <t>65030281AF01A00</t>
  </si>
  <si>
    <t>65030384AF01A00</t>
  </si>
  <si>
    <t>65030387AF01A00</t>
  </si>
  <si>
    <t>09948774AF01A24</t>
  </si>
  <si>
    <t>09948773AF01A12</t>
  </si>
  <si>
    <t>09974480AF01A12</t>
  </si>
  <si>
    <t>09974481AF01A24</t>
  </si>
  <si>
    <t>65029856AF00A00</t>
  </si>
  <si>
    <t>38040101AF01A00</t>
  </si>
  <si>
    <t>38040102AF01A00</t>
  </si>
  <si>
    <t>38040168AF00A00</t>
  </si>
  <si>
    <t xml:space="preserve"> Upgrade</t>
  </si>
  <si>
    <t>65030277AF01A00</t>
  </si>
  <si>
    <t>65030080AF00A00</t>
  </si>
  <si>
    <t>WIN Media</t>
  </si>
  <si>
    <t xml:space="preserve"> Unlimited </t>
  </si>
  <si>
    <t>100 Pk</t>
  </si>
  <si>
    <t>Technical Communication Suite</t>
  </si>
  <si>
    <t>DVDSET</t>
  </si>
  <si>
    <t>Flash Media Streaming Server 3.5</t>
  </si>
  <si>
    <t>Flash Media Interactive Server 3.5</t>
  </si>
  <si>
    <t>Flash Media Interactive Server 2.x</t>
  </si>
  <si>
    <t>Studio 8 or MX 2004, or Creative Suites Std or Prem 1.x or 2.x</t>
  </si>
  <si>
    <t>100to Unlimited user pack</t>
  </si>
  <si>
    <t>See notes</t>
  </si>
  <si>
    <t>From Golive</t>
  </si>
  <si>
    <t>From Photoshop</t>
  </si>
  <si>
    <t>2500+</t>
  </si>
  <si>
    <t>54026356AE01A00</t>
  </si>
  <si>
    <t>54026356AE02A00</t>
  </si>
  <si>
    <t>54026318AE01A00</t>
  </si>
  <si>
    <t>54026318AE02A00</t>
  </si>
  <si>
    <t>09946158AE01A24</t>
  </si>
  <si>
    <t>09946158AE02A24</t>
  </si>
  <si>
    <t>09972554AE01A12</t>
  </si>
  <si>
    <t>09972554AE02A12</t>
  </si>
  <si>
    <t>09972573AE01A24</t>
  </si>
  <si>
    <t>09972573AE02A24</t>
  </si>
  <si>
    <t>12020560AE00A00</t>
  </si>
  <si>
    <t>22020688AE00A00</t>
  </si>
  <si>
    <t>54026813AE01A00</t>
  </si>
  <si>
    <t>54026813AE02A00</t>
  </si>
  <si>
    <t>09949772AE01A24</t>
  </si>
  <si>
    <t>09949772AE02A24</t>
  </si>
  <si>
    <t>09974952AE01A12</t>
  </si>
  <si>
    <t>09974952AE02A12</t>
  </si>
  <si>
    <t>09974958AE01A24</t>
  </si>
  <si>
    <t>09974958AE02A24</t>
  </si>
  <si>
    <t>62000195AE00A00</t>
  </si>
  <si>
    <t>54025384AE01A00</t>
  </si>
  <si>
    <t>54025384AE02A00</t>
  </si>
  <si>
    <t>22011333AE00A00</t>
  </si>
  <si>
    <t>54025404AE01A00</t>
  </si>
  <si>
    <t>54025404AE02A00</t>
  </si>
  <si>
    <t>22011385AE00A00</t>
  </si>
  <si>
    <t>09945944AE01A24</t>
  </si>
  <si>
    <t>09945944AE02A24</t>
  </si>
  <si>
    <t>Enterprise 7 Or 8</t>
  </si>
  <si>
    <t>Standard 7 Or 8</t>
  </si>
  <si>
    <t>Standard 9</t>
  </si>
  <si>
    <t xml:space="preserve">06087S </t>
  </si>
  <si>
    <t>06094S</t>
  </si>
  <si>
    <t>06090S</t>
  </si>
  <si>
    <t>06093S</t>
  </si>
  <si>
    <t>09947752AF01A24</t>
  </si>
  <si>
    <t>09975068AF01A12</t>
  </si>
  <si>
    <t>09975069AF01A24</t>
  </si>
  <si>
    <t>09975074AF01A12</t>
  </si>
  <si>
    <t>09975075AF01A24</t>
  </si>
  <si>
    <t>65029077AF01A00</t>
  </si>
  <si>
    <t>65029108AF01A00</t>
  </si>
  <si>
    <t>65029104AF01A00</t>
  </si>
  <si>
    <t>65049380AD02A00</t>
  </si>
  <si>
    <t>65049564AD02A00</t>
  </si>
  <si>
    <t>Photoshop CS2, CS3, or CS4</t>
  </si>
  <si>
    <t>60542U</t>
  </si>
  <si>
    <t>65049694AD02A00</t>
  </si>
  <si>
    <t>60539U</t>
  </si>
  <si>
    <t>65049766AD02A00</t>
  </si>
  <si>
    <t>60537U</t>
  </si>
  <si>
    <t>65049379AD02A00</t>
  </si>
  <si>
    <t>60536U</t>
  </si>
  <si>
    <t>65049563AD02A00</t>
  </si>
  <si>
    <t>65049695AD02A00</t>
  </si>
  <si>
    <t>65049767AD02A00</t>
  </si>
  <si>
    <t>60544U</t>
  </si>
  <si>
    <t>65049380AD01A00</t>
  </si>
  <si>
    <t>60543U</t>
  </si>
  <si>
    <t>65049564AD01A00</t>
  </si>
  <si>
    <t xml:space="preserve"> 60546U </t>
  </si>
  <si>
    <t xml:space="preserve"> 60545U </t>
  </si>
  <si>
    <t xml:space="preserve"> 60530U</t>
  </si>
  <si>
    <t xml:space="preserve"> 60533U </t>
  </si>
  <si>
    <t xml:space="preserve"> 60541U </t>
  </si>
  <si>
    <t>65049694AD01A00</t>
  </si>
  <si>
    <t>65049766AD01A00</t>
  </si>
  <si>
    <t xml:space="preserve"> 60538U </t>
  </si>
  <si>
    <t xml:space="preserve"> 60535U </t>
  </si>
  <si>
    <t>65049379AD01A00</t>
  </si>
  <si>
    <t>65049563AD01A00</t>
  </si>
  <si>
    <t xml:space="preserve"> 60534U </t>
  </si>
  <si>
    <t>60532U</t>
  </si>
  <si>
    <t>65049695AD01A00</t>
  </si>
  <si>
    <t>60529U</t>
  </si>
  <si>
    <t>65049767AD01A00</t>
  </si>
  <si>
    <t>65049752AD00A00</t>
  </si>
  <si>
    <t>65049792AD00A00</t>
  </si>
  <si>
    <t xml:space="preserve"> 60531U </t>
  </si>
  <si>
    <t xml:space="preserve"> 60540U </t>
  </si>
  <si>
    <t>65045572AE02A00</t>
  </si>
  <si>
    <t>K-12 Teach Resource Doc</t>
  </si>
  <si>
    <t>65030220AE01A00</t>
  </si>
  <si>
    <t>65030220AE02A00</t>
  </si>
  <si>
    <t>65030285AE00A00</t>
  </si>
  <si>
    <t>09947599AE01A24</t>
  </si>
  <si>
    <t>09947599AE02A24</t>
  </si>
  <si>
    <t>09947606AE01A12</t>
  </si>
  <si>
    <t>09947606AE02A12</t>
  </si>
  <si>
    <t>09947607AE01A24</t>
  </si>
  <si>
    <t>09947607AE02A24</t>
  </si>
  <si>
    <t>65029903AE01A00</t>
  </si>
  <si>
    <t>65029903AE02A00</t>
  </si>
  <si>
    <t>65030225AE00A00</t>
  </si>
  <si>
    <t>09947615AE01A24</t>
  </si>
  <si>
    <t>09947615AE02A24</t>
  </si>
  <si>
    <t>09947622AE01A12</t>
  </si>
  <si>
    <t>09947622AE02A12</t>
  </si>
  <si>
    <t>09947623AE01A24</t>
  </si>
  <si>
    <t>09947623AE02A24</t>
  </si>
  <si>
    <t>65050921AD02A00</t>
  </si>
  <si>
    <t>65050903AD00A00</t>
  </si>
  <si>
    <t>65050902AD00A00</t>
  </si>
  <si>
    <t>65029096AF01A00</t>
  </si>
  <si>
    <t>65029115AF01A00</t>
  </si>
  <si>
    <t>09949212AF01A12</t>
  </si>
  <si>
    <t>09949213AF01A24</t>
  </si>
  <si>
    <t>09974777AF01A12</t>
  </si>
  <si>
    <t>09974778AF01A24</t>
  </si>
  <si>
    <t>65029084AF00A00</t>
  </si>
  <si>
    <t>65029071AF01A00</t>
  </si>
  <si>
    <t>65029123AF01A00</t>
  </si>
  <si>
    <t>09949216AF01A12</t>
  </si>
  <si>
    <t>09949217AF01A24</t>
  </si>
  <si>
    <t>09974781AF01A12</t>
  </si>
  <si>
    <t>09974782AF01A24</t>
  </si>
  <si>
    <t>65029085AF00A00</t>
  </si>
  <si>
    <t>47060140AF00A00</t>
  </si>
  <si>
    <t>47060139AF00A00</t>
  </si>
  <si>
    <t>54012669AE02A00</t>
  </si>
  <si>
    <t>42180000AE00A00</t>
  </si>
  <si>
    <t>65029830AE01A00</t>
  </si>
  <si>
    <t>65029830AE02A00</t>
  </si>
  <si>
    <t>65029856AE00A00</t>
  </si>
  <si>
    <t>09948774AE01A24</t>
  </si>
  <si>
    <t>09948774AE02A24</t>
  </si>
  <si>
    <t>09974480AE01A12</t>
  </si>
  <si>
    <t>09974480AE02A12</t>
  </si>
  <si>
    <t>09974481AE01A24</t>
  </si>
  <si>
    <t>09974481AE02A24</t>
  </si>
  <si>
    <t>38040101AE01A00</t>
  </si>
  <si>
    <t>38040101AE02A00</t>
  </si>
  <si>
    <t>38040168AE00A00</t>
  </si>
  <si>
    <t>65045654AE00A00</t>
  </si>
  <si>
    <t>65045517AE00A00</t>
  </si>
  <si>
    <t>65045132AE00A00</t>
  </si>
  <si>
    <t>65045243AE00A00</t>
  </si>
  <si>
    <t>eLearning Suite</t>
  </si>
  <si>
    <t>38000366</t>
  </si>
  <si>
    <t>72852B</t>
  </si>
  <si>
    <t>38000368</t>
  </si>
  <si>
    <t>72853B</t>
  </si>
  <si>
    <t>38000370</t>
  </si>
  <si>
    <t>72854B</t>
  </si>
  <si>
    <t>38040122</t>
  </si>
  <si>
    <t>11996D</t>
  </si>
  <si>
    <t>17530395</t>
  </si>
  <si>
    <t>47947C</t>
  </si>
  <si>
    <t>27530395</t>
  </si>
  <si>
    <t>47948C</t>
  </si>
  <si>
    <t>17530420</t>
  </si>
  <si>
    <t>50431C</t>
  </si>
  <si>
    <t>27530420</t>
  </si>
  <si>
    <t>50432C</t>
  </si>
  <si>
    <t>K-12 Site License up to 500 users</t>
  </si>
  <si>
    <t>1st order Qty 20 - from 8/9</t>
  </si>
  <si>
    <t>Jrun Servers</t>
  </si>
  <si>
    <t>Flash Media Streaming Server 3.0</t>
  </si>
  <si>
    <t>65030365</t>
  </si>
  <si>
    <t>65030306</t>
  </si>
  <si>
    <t>65030378</t>
  </si>
  <si>
    <t>65030310</t>
  </si>
  <si>
    <t>65030153</t>
  </si>
  <si>
    <t>65030089</t>
  </si>
  <si>
    <t>65058941AD01A24</t>
  </si>
  <si>
    <t>60359U</t>
  </si>
  <si>
    <t>65058875AD01A24</t>
  </si>
  <si>
    <t xml:space="preserve"> 60374U </t>
  </si>
  <si>
    <t>60380U</t>
  </si>
  <si>
    <t>65059440AD00A00</t>
  </si>
  <si>
    <t xml:space="preserve">60373U </t>
  </si>
  <si>
    <t>65059441AD00A00</t>
  </si>
  <si>
    <t>54025221AF01A00</t>
  </si>
  <si>
    <t>54025224AF01A00</t>
  </si>
  <si>
    <t>54025227AF01A00</t>
  </si>
  <si>
    <t>54025230AF01A00</t>
  </si>
  <si>
    <t>38003699AF01A24</t>
  </si>
  <si>
    <t>38003698AF01A12</t>
  </si>
  <si>
    <t>38003722AF01A12</t>
  </si>
  <si>
    <t>38003723AF01A24</t>
  </si>
  <si>
    <t>38043749AF00A00</t>
  </si>
  <si>
    <t>38043746AF00A00</t>
  </si>
  <si>
    <t>54025215AF01A00</t>
  </si>
  <si>
    <t>38043734AF00A00</t>
  </si>
  <si>
    <t>54025218AF01A00</t>
  </si>
  <si>
    <t>38004007AF01A24</t>
  </si>
  <si>
    <t>38004006AF01A12</t>
  </si>
  <si>
    <t>38004027AF01A24</t>
  </si>
  <si>
    <t>38004026AF01A12</t>
  </si>
  <si>
    <t>38036483AF01A00</t>
  </si>
  <si>
    <t>38036484AF01A00</t>
  </si>
  <si>
    <t>38036493AF00A00</t>
  </si>
  <si>
    <t>38036485AF01A00</t>
  </si>
  <si>
    <t>38036494AF00A00</t>
  </si>
  <si>
    <t>38036492AF00A00</t>
  </si>
  <si>
    <t>38003771AF01A24</t>
  </si>
  <si>
    <t>38003770AF01A12</t>
  </si>
  <si>
    <t>38003818AF01A12</t>
  </si>
  <si>
    <t>38003819AF01A24</t>
  </si>
  <si>
    <t>Flash Pro MX 2004, 8, CS3, CS4, or Flash Basic MX 2004, 8</t>
  </si>
  <si>
    <t>38000235</t>
  </si>
  <si>
    <t>K-12 Site Resource Media</t>
  </si>
  <si>
    <t>K-12 Site Media - Resource Media</t>
  </si>
  <si>
    <r>
      <t xml:space="preserve">K-12 Site License up to </t>
    </r>
    <r>
      <rPr>
        <sz val="10"/>
        <color indexed="12"/>
        <rFont val="Arial"/>
        <family val="2"/>
      </rPr>
      <t>250</t>
    </r>
    <r>
      <rPr>
        <sz val="10"/>
        <color indexed="10"/>
        <rFont val="Arial"/>
        <family val="2"/>
      </rPr>
      <t xml:space="preserve"> users Media</t>
    </r>
  </si>
  <si>
    <t>65053292AF01A00</t>
  </si>
  <si>
    <t>61012U</t>
  </si>
  <si>
    <t>After Effects CS4, CS3, 7.0 Professional, or 7.0 Standard</t>
  </si>
  <si>
    <t>65053312AF01A00</t>
  </si>
  <si>
    <t>61014U</t>
  </si>
  <si>
    <t>65053293AF01A00</t>
  </si>
  <si>
    <t>61009U</t>
  </si>
  <si>
    <t>65053313AF01A00</t>
  </si>
  <si>
    <t>61011U</t>
  </si>
  <si>
    <t>65053597AF01A12</t>
  </si>
  <si>
    <t>61001U</t>
  </si>
  <si>
    <t>65053607AF01A24</t>
  </si>
  <si>
    <t>61002U</t>
  </si>
  <si>
    <t>65053617AF01A12</t>
  </si>
  <si>
    <t>61006U</t>
  </si>
  <si>
    <t>65053627AF01A24</t>
  </si>
  <si>
    <t>61004U</t>
  </si>
  <si>
    <t>65053253AF00A00</t>
  </si>
  <si>
    <t>61010U</t>
  </si>
  <si>
    <t>65053252AF00A00</t>
  </si>
  <si>
    <t>61013U</t>
  </si>
  <si>
    <t>Coldfusion Builder</t>
  </si>
  <si>
    <t>65069576AF01A00</t>
  </si>
  <si>
    <t>03322U</t>
  </si>
  <si>
    <t>65047331AF01A12</t>
  </si>
  <si>
    <t>61136U</t>
  </si>
  <si>
    <t>65047334AF01A24</t>
  </si>
  <si>
    <t>61135U</t>
  </si>
  <si>
    <t>65047337AF01A12</t>
  </si>
  <si>
    <t>61137U</t>
  </si>
  <si>
    <t>65047340AF01A24</t>
  </si>
  <si>
    <t>61138U</t>
  </si>
  <si>
    <t>06791S</t>
  </si>
  <si>
    <t>06793S</t>
  </si>
  <si>
    <t>06795S</t>
  </si>
  <si>
    <t xml:space="preserve">Standard 7 or 8 </t>
  </si>
  <si>
    <t>06794S</t>
  </si>
  <si>
    <t>06792S</t>
  </si>
  <si>
    <t>65047455AF01A00</t>
  </si>
  <si>
    <t>06800S</t>
  </si>
  <si>
    <t>65047422AF01A00</t>
  </si>
  <si>
    <t>03321U</t>
  </si>
  <si>
    <t>65047442AF00A00</t>
  </si>
  <si>
    <t>06801S</t>
  </si>
  <si>
    <t>65070186AF01A00</t>
  </si>
  <si>
    <t>61152U</t>
  </si>
  <si>
    <t>65070122AF01A00</t>
  </si>
  <si>
    <t>61154U</t>
  </si>
  <si>
    <t>65070168AF01A00</t>
  </si>
  <si>
    <t>61149U</t>
  </si>
  <si>
    <t>65070145AF01A00</t>
  </si>
  <si>
    <t>61151U</t>
  </si>
  <si>
    <t>65069885AF01A12</t>
  </si>
  <si>
    <t>61141U</t>
  </si>
  <si>
    <t>65069894AF01A24</t>
  </si>
  <si>
    <t>61140U</t>
  </si>
  <si>
    <t>65069866AF01A12</t>
  </si>
  <si>
    <t>61142U</t>
  </si>
  <si>
    <t>65069875AF01A24</t>
  </si>
  <si>
    <t>61144U</t>
  </si>
  <si>
    <t>65070257AF00A00</t>
  </si>
  <si>
    <t>61150U</t>
  </si>
  <si>
    <t>65070236AF00A00</t>
  </si>
  <si>
    <t>61153U</t>
  </si>
  <si>
    <t>65064499AF01A00</t>
  </si>
  <si>
    <t>61039U</t>
  </si>
  <si>
    <t>Upgrade from any CS4 Suite</t>
  </si>
  <si>
    <t>65064426AF01A00</t>
  </si>
  <si>
    <t>61043U</t>
  </si>
  <si>
    <t>Acrobat Pro 6, 7 or 8</t>
  </si>
  <si>
    <t>65064893AF01A00</t>
  </si>
  <si>
    <t>61045U</t>
  </si>
  <si>
    <t>Studio 8 or MX 2004, or Creative Suites Std or Prem 2.x, 3.x</t>
  </si>
  <si>
    <t>65065398AF01A00</t>
  </si>
  <si>
    <t>61042U</t>
  </si>
  <si>
    <t>Adobe Illustrator CS5, CS4, CS3, or CS2</t>
  </si>
  <si>
    <t>65065297AF01A00</t>
  </si>
  <si>
    <t>61048U</t>
  </si>
  <si>
    <t>Flash Pro CS5, CS4 Pro, CS3 Pro or Flash Basic 8.0</t>
  </si>
  <si>
    <t>65064853AF01A00</t>
  </si>
  <si>
    <t>61047U</t>
  </si>
  <si>
    <t>Photoshop CS5, CS4, CS3, or CS2</t>
  </si>
  <si>
    <t>65065047AF01A00</t>
  </si>
  <si>
    <t>61050U</t>
  </si>
  <si>
    <t>Photoshop CS4 Extended, or CS3 Extended</t>
  </si>
  <si>
    <t>65065414AF01A00</t>
  </si>
  <si>
    <t>61051U</t>
  </si>
  <si>
    <t>From InDesign</t>
  </si>
  <si>
    <t>65064422AF01A00</t>
  </si>
  <si>
    <t>61049U</t>
  </si>
  <si>
    <t>65065357AF01A00</t>
  </si>
  <si>
    <t>61046U</t>
  </si>
  <si>
    <t>Upgrading from 2 product in suite that has maint</t>
  </si>
  <si>
    <t>65064770AF01A00</t>
  </si>
  <si>
    <t>61044U</t>
  </si>
  <si>
    <t>65064498AF01A00</t>
  </si>
  <si>
    <t>61027U</t>
  </si>
  <si>
    <t>65064427AF01A00</t>
  </si>
  <si>
    <t>61030U</t>
  </si>
  <si>
    <t>65065399AF01A00</t>
  </si>
  <si>
    <t>61029U</t>
  </si>
  <si>
    <t>65065296AF01A00</t>
  </si>
  <si>
    <t>61035U</t>
  </si>
  <si>
    <t>65064854AF01A00</t>
  </si>
  <si>
    <t>61034U</t>
  </si>
  <si>
    <t>65065046AF01A00</t>
  </si>
  <si>
    <t>61037U</t>
  </si>
  <si>
    <t>65065415AF01A00</t>
  </si>
  <si>
    <t>61038U</t>
  </si>
  <si>
    <t>65064530AF01A00</t>
  </si>
  <si>
    <t>61036U</t>
  </si>
  <si>
    <t>65065358AF01A00</t>
  </si>
  <si>
    <t>61033U</t>
  </si>
  <si>
    <t>65064771AF01A00</t>
  </si>
  <si>
    <t>61031U</t>
  </si>
  <si>
    <t>65060044AF01A12</t>
  </si>
  <si>
    <t>60945U</t>
  </si>
  <si>
    <t>65060062AF01A24</t>
  </si>
  <si>
    <t>60946U</t>
  </si>
  <si>
    <t>65060083AF01A12</t>
  </si>
  <si>
    <t>60948U</t>
  </si>
  <si>
    <t>65060101AF01A24</t>
  </si>
  <si>
    <t>60949U</t>
  </si>
  <si>
    <t>65065469AF00A00</t>
  </si>
  <si>
    <t>61028U</t>
  </si>
  <si>
    <t>65065276AF00A00</t>
  </si>
  <si>
    <t>61040U</t>
  </si>
  <si>
    <t>65057892AF01A00</t>
  </si>
  <si>
    <t>61062U</t>
  </si>
  <si>
    <t>65058009AF01A00</t>
  </si>
  <si>
    <t>61065U</t>
  </si>
  <si>
    <t>65058039AF01A00</t>
  </si>
  <si>
    <t>61064U</t>
  </si>
  <si>
    <t>65058673AF01A00</t>
  </si>
  <si>
    <t>61067U</t>
  </si>
  <si>
    <t>65058658AF01A00</t>
  </si>
  <si>
    <t>61069U</t>
  </si>
  <si>
    <t>65058129AF01A00</t>
  </si>
  <si>
    <t>61068U</t>
  </si>
  <si>
    <t>65058511AF01A00</t>
  </si>
  <si>
    <t>61070U</t>
  </si>
  <si>
    <t>65058634AF01A00</t>
  </si>
  <si>
    <t>61071U</t>
  </si>
  <si>
    <t>65058151AF01A00</t>
  </si>
  <si>
    <t>61066U</t>
  </si>
  <si>
    <t>65057893AF01A00</t>
  </si>
  <si>
    <t>61052U</t>
  </si>
  <si>
    <t>65058703AF01A00</t>
  </si>
  <si>
    <t>61055U</t>
  </si>
  <si>
    <t>65058038AF01A00</t>
  </si>
  <si>
    <t>61054U</t>
  </si>
  <si>
    <t>65058674AF01A00</t>
  </si>
  <si>
    <t>61057U</t>
  </si>
  <si>
    <t>65058657AF01A00</t>
  </si>
  <si>
    <t>61059U</t>
  </si>
  <si>
    <t>65058128AF01A00</t>
  </si>
  <si>
    <t>61058U</t>
  </si>
  <si>
    <t>65058512AF01A00</t>
  </si>
  <si>
    <t>61060U</t>
  </si>
  <si>
    <t>65058633AF01A00</t>
  </si>
  <si>
    <t>61061U</t>
  </si>
  <si>
    <t>65058150AF01A00</t>
  </si>
  <si>
    <t>61056U</t>
  </si>
  <si>
    <t>65056875AF01A12</t>
  </si>
  <si>
    <t>60951U</t>
  </si>
  <si>
    <t>65056851AF01A24</t>
  </si>
  <si>
    <t>60953U</t>
  </si>
  <si>
    <t>65056806AF01A12</t>
  </si>
  <si>
    <t>60955U</t>
  </si>
  <si>
    <t>65056808AF01A24</t>
  </si>
  <si>
    <t>60956U</t>
  </si>
  <si>
    <t>65057380AF00A00</t>
  </si>
  <si>
    <t>61053U</t>
  </si>
  <si>
    <t>65057691AF00A00</t>
  </si>
  <si>
    <t>61063U</t>
  </si>
  <si>
    <t>65066746AF01A00</t>
  </si>
  <si>
    <t>61101U</t>
  </si>
  <si>
    <t>65066041AF01A00</t>
  </si>
  <si>
    <t>61105U</t>
  </si>
  <si>
    <t>65066213AF01A00</t>
  </si>
  <si>
    <t>61104U</t>
  </si>
  <si>
    <t>65066714AF01A00</t>
  </si>
  <si>
    <t>61107U</t>
  </si>
  <si>
    <t>65066376AF01A00</t>
  </si>
  <si>
    <t>61106U</t>
  </si>
  <si>
    <t>65066745AF01A00</t>
  </si>
  <si>
    <t>61095U</t>
  </si>
  <si>
    <t>65066042AF01A00</t>
  </si>
  <si>
    <t>61098U</t>
  </si>
  <si>
    <t>65066212AF01A00</t>
  </si>
  <si>
    <t>61097U</t>
  </si>
  <si>
    <t>65066715AF01A00</t>
  </si>
  <si>
    <t>61100U</t>
  </si>
  <si>
    <t>65066377AF01A00</t>
  </si>
  <si>
    <t>61099U</t>
  </si>
  <si>
    <t>65060512AF01A12</t>
  </si>
  <si>
    <t>61232U</t>
  </si>
  <si>
    <t>65060530AF01A24</t>
  </si>
  <si>
    <t>61231U</t>
  </si>
  <si>
    <t>65060476AF01A12</t>
  </si>
  <si>
    <t>61235U</t>
  </si>
  <si>
    <t>65060494AF01A24</t>
  </si>
  <si>
    <t>61234U</t>
  </si>
  <si>
    <t>65066920AF00A00</t>
  </si>
  <si>
    <t>61096U</t>
  </si>
  <si>
    <t>65066252AF00A00</t>
  </si>
  <si>
    <t>61102U</t>
  </si>
  <si>
    <t>65054969AF01A00</t>
  </si>
  <si>
    <t>61119U</t>
  </si>
  <si>
    <t>65054083AF01A00</t>
  </si>
  <si>
    <t>61122U</t>
  </si>
  <si>
    <t>Studio 8, or Creative Suites Std or Prem 2.x, 3.x, Production Studio</t>
  </si>
  <si>
    <t>65055184AF01A00</t>
  </si>
  <si>
    <t>61121U</t>
  </si>
  <si>
    <t>65055053AF01A00</t>
  </si>
  <si>
    <t>61128U</t>
  </si>
  <si>
    <t>65055490AF01A00</t>
  </si>
  <si>
    <t>61124U</t>
  </si>
  <si>
    <t>65054044AF01A00</t>
  </si>
  <si>
    <t>61126U</t>
  </si>
  <si>
    <t>65055224AF01A00</t>
  </si>
  <si>
    <t>61127U</t>
  </si>
  <si>
    <t>After Effects CS5, CS4, CS3, 7.0 Professional, or 7.0 Standard</t>
  </si>
  <si>
    <t>65055564AF01A00</t>
  </si>
  <si>
    <t>61123U</t>
  </si>
  <si>
    <t>65055432AF01A00</t>
  </si>
  <si>
    <t>61125U</t>
  </si>
  <si>
    <t>65055105AF01A00</t>
  </si>
  <si>
    <t>61129U</t>
  </si>
  <si>
    <t>65054987AF01A00</t>
  </si>
  <si>
    <t>61108U</t>
  </si>
  <si>
    <t>65054047AF01A00</t>
  </si>
  <si>
    <t>61111U</t>
  </si>
  <si>
    <t>65055185AF01A00</t>
  </si>
  <si>
    <t>61110U</t>
  </si>
  <si>
    <t>65055052AF01A00</t>
  </si>
  <si>
    <t>61117U</t>
  </si>
  <si>
    <t>65055491AF01A00</t>
  </si>
  <si>
    <t>61113U</t>
  </si>
  <si>
    <t>65054043AF01A00</t>
  </si>
  <si>
    <t>61115U</t>
  </si>
  <si>
    <t>65055225AF01A00</t>
  </si>
  <si>
    <t>61116U</t>
  </si>
  <si>
    <t>65055563AF01A00</t>
  </si>
  <si>
    <t>61112U</t>
  </si>
  <si>
    <t>65055433AF01A00</t>
  </si>
  <si>
    <t>61114U</t>
  </si>
  <si>
    <t>65055104AF01A00</t>
  </si>
  <si>
    <t>61118U</t>
  </si>
  <si>
    <t>65055674AF01A12</t>
  </si>
  <si>
    <t>61273U</t>
  </si>
  <si>
    <t>65055685AF01A24</t>
  </si>
  <si>
    <t>61271U</t>
  </si>
  <si>
    <t>65055696AF01A12</t>
  </si>
  <si>
    <t>61275U</t>
  </si>
  <si>
    <t>65055707AF01A24</t>
  </si>
  <si>
    <t>61274U</t>
  </si>
  <si>
    <t>65055009AF00A00</t>
  </si>
  <si>
    <t>61109U</t>
  </si>
  <si>
    <t>65055008AF00A00</t>
  </si>
  <si>
    <t>61120U</t>
  </si>
  <si>
    <t>65067705AF01A00</t>
  </si>
  <si>
    <t>61083U</t>
  </si>
  <si>
    <t>65068539AF01A00</t>
  </si>
  <si>
    <t>61087U</t>
  </si>
  <si>
    <t>65068127AF01A00</t>
  </si>
  <si>
    <t>61086U</t>
  </si>
  <si>
    <t>65067730AF01A00</t>
  </si>
  <si>
    <t>61090U</t>
  </si>
  <si>
    <t>65067960AF01A00</t>
  </si>
  <si>
    <t>61091U</t>
  </si>
  <si>
    <t>Dreamweaver CS5, CS4, or CS3</t>
  </si>
  <si>
    <t>65068032AF01A00</t>
  </si>
  <si>
    <t>61089U</t>
  </si>
  <si>
    <t>65068118AF01A00</t>
  </si>
  <si>
    <t>61092U</t>
  </si>
  <si>
    <t>65068200AF01A00</t>
  </si>
  <si>
    <t>61093U</t>
  </si>
  <si>
    <t>65068279AF01A00</t>
  </si>
  <si>
    <t>61088U</t>
  </si>
  <si>
    <t>65068283AF01A00</t>
  </si>
  <si>
    <t>61094U</t>
  </si>
  <si>
    <t>65067704AF01A00</t>
  </si>
  <si>
    <t>61072U</t>
  </si>
  <si>
    <t>65068501AF01A00</t>
  </si>
  <si>
    <t>61075U</t>
  </si>
  <si>
    <t>65068126AF01A00</t>
  </si>
  <si>
    <t>61074U</t>
  </si>
  <si>
    <t>65067729AF01A00</t>
  </si>
  <si>
    <t>61078U</t>
  </si>
  <si>
    <t>65067959AF01A00</t>
  </si>
  <si>
    <t>61079U</t>
  </si>
  <si>
    <t>65068031AF01A00</t>
  </si>
  <si>
    <t>61077U</t>
  </si>
  <si>
    <t>65068117AF01A00</t>
  </si>
  <si>
    <t>61080U</t>
  </si>
  <si>
    <t>65068201AF01A00</t>
  </si>
  <si>
    <t>61081U</t>
  </si>
  <si>
    <t>65068278AF01A00</t>
  </si>
  <si>
    <t>61076U</t>
  </si>
  <si>
    <t>65067770AF01A00</t>
  </si>
  <si>
    <t>61082U</t>
  </si>
  <si>
    <t>65067063AF01A12</t>
  </si>
  <si>
    <t>60997U</t>
  </si>
  <si>
    <t>65067081AF01A24</t>
  </si>
  <si>
    <t>60995U</t>
  </si>
  <si>
    <t>65067117AF01A24</t>
  </si>
  <si>
    <t>60999U</t>
  </si>
  <si>
    <t>65067099AF01A12</t>
  </si>
  <si>
    <t>61000U</t>
  </si>
  <si>
    <t>65067846AF00A00</t>
  </si>
  <si>
    <t>61073U</t>
  </si>
  <si>
    <t>65067654AF00A00</t>
  </si>
  <si>
    <t>61084U</t>
  </si>
  <si>
    <t>65059878AF01A00</t>
  </si>
  <si>
    <t>61167U</t>
  </si>
  <si>
    <t>65059753AF01A00</t>
  </si>
  <si>
    <t>61169U</t>
  </si>
  <si>
    <t>65059280AF01A00</t>
  </si>
  <si>
    <t>61170U</t>
  </si>
  <si>
    <t>65059879AF01A00</t>
  </si>
  <si>
    <t>61163U</t>
  </si>
  <si>
    <t>65059755AF01A00</t>
  </si>
  <si>
    <t>61165U</t>
  </si>
  <si>
    <t>65059281AF01A00</t>
  </si>
  <si>
    <t>61166U</t>
  </si>
  <si>
    <t>65058883AF01A12</t>
  </si>
  <si>
    <t>61156U</t>
  </si>
  <si>
    <t>65058875AF01A24</t>
  </si>
  <si>
    <t>61157U</t>
  </si>
  <si>
    <t>65058958AF01A12</t>
  </si>
  <si>
    <t>61158U</t>
  </si>
  <si>
    <t>65058941AF01A24</t>
  </si>
  <si>
    <t>61160U</t>
  </si>
  <si>
    <t>65059441AF00A00</t>
  </si>
  <si>
    <t>61164U</t>
  </si>
  <si>
    <t>65059440AF00A00</t>
  </si>
  <si>
    <t>61168U</t>
  </si>
  <si>
    <t>65054553AF01A00</t>
  </si>
  <si>
    <t>61182U</t>
  </si>
  <si>
    <t>65054457AF01A00</t>
  </si>
  <si>
    <t>61184U</t>
  </si>
  <si>
    <t>65054509AF01A00</t>
  </si>
  <si>
    <t>61179U</t>
  </si>
  <si>
    <t>65054456AF01A00</t>
  </si>
  <si>
    <t>61181U</t>
  </si>
  <si>
    <t>65055756AF01A12</t>
  </si>
  <si>
    <t>61172U</t>
  </si>
  <si>
    <t>65055773AF01A24</t>
  </si>
  <si>
    <t>61173U</t>
  </si>
  <si>
    <t>65055711AF01A12</t>
  </si>
  <si>
    <t>61175U</t>
  </si>
  <si>
    <t>65055739AF01A24</t>
  </si>
  <si>
    <t>61174U</t>
  </si>
  <si>
    <t>65054210AF00A00</t>
  </si>
  <si>
    <t>61180U</t>
  </si>
  <si>
    <t>65054211AF00A00</t>
  </si>
  <si>
    <t>61183U</t>
  </si>
  <si>
    <t>65056458AF01A00</t>
  </si>
  <si>
    <t>61196U</t>
  </si>
  <si>
    <t>65056555AF01A00</t>
  </si>
  <si>
    <t>61198U</t>
  </si>
  <si>
    <t>65056457AF01A00</t>
  </si>
  <si>
    <t>61193U</t>
  </si>
  <si>
    <t>65056554AF01A00</t>
  </si>
  <si>
    <t>61195U</t>
  </si>
  <si>
    <t>65052758AF01A12</t>
  </si>
  <si>
    <t>61186U</t>
  </si>
  <si>
    <t>65052775AF01A24</t>
  </si>
  <si>
    <t>61187U</t>
  </si>
  <si>
    <t>65052724AF01A12</t>
  </si>
  <si>
    <t>61189U</t>
  </si>
  <si>
    <t>65052741AF01A24</t>
  </si>
  <si>
    <t>61188U</t>
  </si>
  <si>
    <t>65055941AF00A00</t>
  </si>
  <si>
    <t>61194U</t>
  </si>
  <si>
    <t>65055942AF00A00</t>
  </si>
  <si>
    <t>61197U</t>
  </si>
  <si>
    <t>Flash Builder Standard</t>
  </si>
  <si>
    <t>65069419AF01A00</t>
  </si>
  <si>
    <t>03342U</t>
  </si>
  <si>
    <t>65069427AF01A00</t>
  </si>
  <si>
    <t>03344U</t>
  </si>
  <si>
    <t>65069506AF00A00</t>
  </si>
  <si>
    <t>03343U</t>
  </si>
  <si>
    <t>65069761AF01A00</t>
  </si>
  <si>
    <t>84191P</t>
  </si>
  <si>
    <t>84193P</t>
  </si>
  <si>
    <t xml:space="preserve">UPG FR CPTV3 </t>
  </si>
  <si>
    <t>84192P</t>
  </si>
  <si>
    <t>84189P</t>
  </si>
  <si>
    <t>84188P</t>
  </si>
  <si>
    <t>84204P</t>
  </si>
  <si>
    <t>84205P</t>
  </si>
  <si>
    <t xml:space="preserve">UPG FR 1 VERS BACK </t>
  </si>
  <si>
    <t>84206P</t>
  </si>
  <si>
    <t xml:space="preserve">UPSELL FR APEX 9 </t>
  </si>
  <si>
    <t>84207P</t>
  </si>
  <si>
    <t xml:space="preserve">UPSELL FR CPTV 5/4/3/2 </t>
  </si>
  <si>
    <t>84208P</t>
  </si>
  <si>
    <t>UPSELL FR CS3/2 ST8</t>
  </si>
  <si>
    <t>84209P</t>
  </si>
  <si>
    <t xml:space="preserve">UPSL FR CS4 STS/CS5 WEBB </t>
  </si>
  <si>
    <t>84210P</t>
  </si>
  <si>
    <t xml:space="preserve">UPSL FR FLPR CS5/4/3 FL8 </t>
  </si>
  <si>
    <t>84211P</t>
  </si>
  <si>
    <t xml:space="preserve">UPSL FR PS/PSX CS4/3/2 </t>
  </si>
  <si>
    <t>upsell</t>
  </si>
  <si>
    <t>84196P</t>
  </si>
  <si>
    <t>84197P</t>
  </si>
  <si>
    <t>84199P</t>
  </si>
  <si>
    <t>84200P</t>
  </si>
  <si>
    <t>84201P</t>
  </si>
  <si>
    <t>84202P</t>
  </si>
  <si>
    <t>84203P</t>
  </si>
  <si>
    <t>84182P</t>
  </si>
  <si>
    <t>84183P</t>
  </si>
  <si>
    <t>UPG FR ATST 1/1.3 WIN</t>
  </si>
  <si>
    <t>84184P</t>
  </si>
  <si>
    <t>UPG FR ATST 2 WIN</t>
  </si>
  <si>
    <t>84185P</t>
  </si>
  <si>
    <t xml:space="preserve">UPSELL FR CP WIN </t>
  </si>
  <si>
    <t>84186P</t>
  </si>
  <si>
    <t xml:space="preserve">UPSELL FR FM WIN </t>
  </si>
  <si>
    <t>84187P</t>
  </si>
  <si>
    <t xml:space="preserve">UPSELL FR RB WIN </t>
  </si>
  <si>
    <t xml:space="preserve">    84217P              </t>
  </si>
  <si>
    <t xml:space="preserve">    84216P              </t>
  </si>
  <si>
    <t xml:space="preserve">      84212P              </t>
  </si>
  <si>
    <t xml:space="preserve">      84215P              </t>
  </si>
  <si>
    <t xml:space="preserve">    84214P              </t>
  </si>
  <si>
    <t xml:space="preserve">    84213P              </t>
  </si>
  <si>
    <t>65075677AD01A00</t>
  </si>
  <si>
    <t>63167V</t>
  </si>
  <si>
    <t>65075677AD02A00</t>
  </si>
  <si>
    <t>63168V</t>
  </si>
  <si>
    <t>65075847AD01A00</t>
  </si>
  <si>
    <t>63171V</t>
  </si>
  <si>
    <t>65075847AD02A00</t>
  </si>
  <si>
    <t>63173V</t>
  </si>
  <si>
    <t>65076328AD01A24</t>
  </si>
  <si>
    <t>63184V</t>
  </si>
  <si>
    <t>65076328AD02A24</t>
  </si>
  <si>
    <t>63187V</t>
  </si>
  <si>
    <t>65076284AD01A24</t>
  </si>
  <si>
    <t>35294W</t>
  </si>
  <si>
    <t>65076306AD01A12</t>
  </si>
  <si>
    <t>35295W</t>
  </si>
  <si>
    <t>65076306AD02A12</t>
  </si>
  <si>
    <t>35297W</t>
  </si>
  <si>
    <t>65076284AD02A24</t>
  </si>
  <si>
    <t>35296W</t>
  </si>
  <si>
    <t>65075964AD00A00</t>
  </si>
  <si>
    <t>63169V</t>
  </si>
  <si>
    <t>65036531AD00A00</t>
  </si>
  <si>
    <t>23390W</t>
  </si>
  <si>
    <t>ESD</t>
  </si>
  <si>
    <t>65075678AD01A00</t>
  </si>
  <si>
    <t>63160V</t>
  </si>
  <si>
    <t>65075846AD01A00</t>
  </si>
  <si>
    <t>63164V</t>
  </si>
  <si>
    <t>65075846AD02A00</t>
  </si>
  <si>
    <t>63166V</t>
  </si>
  <si>
    <t>65076329AD01A24</t>
  </si>
  <si>
    <t>63174V</t>
  </si>
  <si>
    <t>65076329AD02A24</t>
  </si>
  <si>
    <t>63177V</t>
  </si>
  <si>
    <t>65075965AD00A00</t>
  </si>
  <si>
    <t>63162V</t>
  </si>
  <si>
    <t>No longer available through Distribution</t>
  </si>
  <si>
    <t>65064089AD01A00</t>
  </si>
  <si>
    <t>84220P</t>
  </si>
  <si>
    <t>65064089AD02A00</t>
  </si>
  <si>
    <t>84221P</t>
  </si>
  <si>
    <t>65064137AD01A00</t>
  </si>
  <si>
    <t>84222P</t>
  </si>
  <si>
    <t>65064137AD02A00</t>
  </si>
  <si>
    <t>84223P</t>
  </si>
  <si>
    <t>65064105AD00A00</t>
  </si>
  <si>
    <t>84229P</t>
  </si>
  <si>
    <t>65063787AD01A24</t>
  </si>
  <si>
    <t>65063787AD02A24</t>
  </si>
  <si>
    <t>65063885AD01A12</t>
  </si>
  <si>
    <t>65063885AD02A12</t>
  </si>
  <si>
    <t>65063870AD01A24</t>
  </si>
  <si>
    <t>65063870AD02A24</t>
  </si>
  <si>
    <t>65076413AD01A24</t>
  </si>
  <si>
    <t>37313W</t>
  </si>
  <si>
    <t>65076407AD01A12</t>
  </si>
  <si>
    <t>63156V</t>
  </si>
  <si>
    <t>65076407AD02A12</t>
  </si>
  <si>
    <t>63158V</t>
  </si>
  <si>
    <t>65076401AD01A24</t>
  </si>
  <si>
    <t>63154V</t>
  </si>
  <si>
    <t>65076401AD02A24</t>
  </si>
  <si>
    <t>63159V</t>
  </si>
  <si>
    <t>65076098AD01A00</t>
  </si>
  <si>
    <t>63141V</t>
  </si>
  <si>
    <t>65076098AD02A00</t>
  </si>
  <si>
    <t>63142V</t>
  </si>
  <si>
    <t>65076029AD00A00</t>
  </si>
  <si>
    <t>63143V</t>
  </si>
  <si>
    <t>65076158AD01A00</t>
  </si>
  <si>
    <t>63144V</t>
  </si>
  <si>
    <t>65076158AD02A00</t>
  </si>
  <si>
    <t>63146V</t>
  </si>
  <si>
    <t>65076090AD01A00</t>
  </si>
  <si>
    <t>63145V</t>
  </si>
  <si>
    <t>Upgrade from version 2</t>
  </si>
  <si>
    <t>65076090AD02A00</t>
  </si>
  <si>
    <t>63147V</t>
  </si>
  <si>
    <t>05666X</t>
  </si>
  <si>
    <t>05667X</t>
  </si>
  <si>
    <t>05669X</t>
  </si>
  <si>
    <t>05671X</t>
  </si>
  <si>
    <t>05668X</t>
  </si>
  <si>
    <t>05670X</t>
  </si>
  <si>
    <t>65076080AD01A00</t>
  </si>
  <si>
    <t>63148V</t>
  </si>
  <si>
    <t>65076135AD01A00</t>
  </si>
  <si>
    <t>63149V</t>
  </si>
  <si>
    <t>65076107AD01A00</t>
  </si>
  <si>
    <t>63150V</t>
  </si>
  <si>
    <t>65076080AD02A00</t>
  </si>
  <si>
    <t>63151V</t>
  </si>
  <si>
    <t>65076135AD02A00</t>
  </si>
  <si>
    <t>63152V</t>
  </si>
  <si>
    <t>65076107AD02A00</t>
  </si>
  <si>
    <t>63153V</t>
  </si>
  <si>
    <t>65076413AD02A24</t>
  </si>
  <si>
    <t>37314W</t>
  </si>
  <si>
    <t>Upgrade from Captivate</t>
  </si>
  <si>
    <t>Upgrade from RoboHelp</t>
  </si>
  <si>
    <t>Upgrade from FrameMaker</t>
  </si>
  <si>
    <t xml:space="preserve">Maintenance  </t>
  </si>
  <si>
    <t>65075678AD02A00</t>
  </si>
  <si>
    <t>63161V</t>
  </si>
  <si>
    <t>2Y WIN</t>
  </si>
  <si>
    <t>2Y MAC</t>
  </si>
  <si>
    <t>65076307AD01A12</t>
  </si>
  <si>
    <t>63179V</t>
  </si>
  <si>
    <t>65076307AD02A12</t>
  </si>
  <si>
    <t>63183V</t>
  </si>
  <si>
    <t>65076285AD01A24</t>
  </si>
  <si>
    <t>63180V</t>
  </si>
  <si>
    <t>65076285AD02A24</t>
  </si>
  <si>
    <t>63181V</t>
  </si>
  <si>
    <t>63299V</t>
  </si>
  <si>
    <t>65075678AF01A00</t>
  </si>
  <si>
    <t>63301V</t>
  </si>
  <si>
    <t>65075709AF01A00</t>
  </si>
  <si>
    <t>Upgrade from 3</t>
  </si>
  <si>
    <t>Upgrade from 4</t>
  </si>
  <si>
    <t>63302V</t>
  </si>
  <si>
    <t>65075846AF01A00</t>
  </si>
  <si>
    <t>63303V</t>
  </si>
  <si>
    <t>65075677AF01A00</t>
  </si>
  <si>
    <t>63305V</t>
  </si>
  <si>
    <t>65075708AF01A00</t>
  </si>
  <si>
    <t>63306V</t>
  </si>
  <si>
    <t>65075847AF01A00</t>
  </si>
  <si>
    <t>63315V</t>
  </si>
  <si>
    <t>65076350AF01A12</t>
  </si>
  <si>
    <t>63314V</t>
  </si>
  <si>
    <t>65076328AF01A24</t>
  </si>
  <si>
    <t>37333W</t>
  </si>
  <si>
    <t>65076284AF01A24</t>
  </si>
  <si>
    <t>37334W</t>
  </si>
  <si>
    <t>65076306AF01A12</t>
  </si>
  <si>
    <t>63309V</t>
  </si>
  <si>
    <t>65076351AF01A12</t>
  </si>
  <si>
    <t>63307V</t>
  </si>
  <si>
    <t>65076329AF01A24</t>
  </si>
  <si>
    <t>63310V</t>
  </si>
  <si>
    <t>65076307AF01A12</t>
  </si>
  <si>
    <t>63312V</t>
  </si>
  <si>
    <t>65076285AF01A24</t>
  </si>
  <si>
    <t>63304V</t>
  </si>
  <si>
    <t>65075964AF00A00</t>
  </si>
  <si>
    <t>63300V</t>
  </si>
  <si>
    <t>65075965AF00A00</t>
  </si>
  <si>
    <t>07297X</t>
  </si>
  <si>
    <t>07298X</t>
  </si>
  <si>
    <t>UPG FR 3.0 1U DVD</t>
  </si>
  <si>
    <t>07299X</t>
  </si>
  <si>
    <t>UPG FR 3.5 1U DVD</t>
  </si>
  <si>
    <t>07300X</t>
  </si>
  <si>
    <t>07301X</t>
  </si>
  <si>
    <t>07302X</t>
  </si>
  <si>
    <t xml:space="preserve"> </t>
  </si>
  <si>
    <t>Discontinued - Offer Acrobat</t>
  </si>
  <si>
    <t>Commercial Licensing September 2010</t>
  </si>
  <si>
    <t>Upgrade from version 3 or 4</t>
  </si>
  <si>
    <t>1Y  Renewal WIN</t>
  </si>
  <si>
    <t>2Y Renewal WIN</t>
  </si>
  <si>
    <t>1Y Renewal MAC</t>
  </si>
  <si>
    <t>2Y Renewal MAC</t>
  </si>
  <si>
    <t>MAC Media</t>
  </si>
  <si>
    <t>Media version 4 ESD</t>
  </si>
  <si>
    <t>65047819AD01A24</t>
  </si>
  <si>
    <t>84096P</t>
  </si>
  <si>
    <t>65047819AD02A24</t>
  </si>
  <si>
    <t>84097P</t>
  </si>
  <si>
    <t>65047795AD01A12</t>
  </si>
  <si>
    <t>84099P</t>
  </si>
  <si>
    <t>65047795AD02A12</t>
  </si>
  <si>
    <t>84101P</t>
  </si>
  <si>
    <t>84098P</t>
  </si>
  <si>
    <t>65047803AD01A24</t>
  </si>
  <si>
    <t>84100P</t>
  </si>
  <si>
    <t>65047803AD02A24</t>
  </si>
  <si>
    <t>65061413AD01A00</t>
  </si>
  <si>
    <t>65061413AD02A00</t>
  </si>
  <si>
    <t>60453U</t>
  </si>
  <si>
    <t>60454U</t>
  </si>
  <si>
    <t>65061372AD01A00</t>
  </si>
  <si>
    <t>65061372AD02A00</t>
  </si>
  <si>
    <t>60446U</t>
  </si>
  <si>
    <t>60447U</t>
  </si>
  <si>
    <r>
      <t xml:space="preserve">ILOG Elixir </t>
    </r>
    <r>
      <rPr>
        <b/>
        <sz val="10"/>
        <color indexed="12"/>
        <rFont val="Arial"/>
        <family val="2"/>
      </rPr>
      <t xml:space="preserve"> (IBM Elixir)</t>
    </r>
  </si>
  <si>
    <t>Flash Media Interactive Server 4</t>
  </si>
  <si>
    <t>65081710AD02A00</t>
  </si>
  <si>
    <t>65081766AD01A00</t>
  </si>
  <si>
    <t>65081766AD02A00</t>
  </si>
  <si>
    <t>65081722AD01A00</t>
  </si>
  <si>
    <t>65081722AD02A00</t>
  </si>
  <si>
    <t xml:space="preserve">19064W </t>
  </si>
  <si>
    <t xml:space="preserve">19066W </t>
  </si>
  <si>
    <t>Version 3.5 is still available.  Contact the Adobe team.</t>
  </si>
  <si>
    <t>65081746AD00A00</t>
  </si>
  <si>
    <t>65081813AD01A24</t>
  </si>
  <si>
    <t>65081813AD02A24</t>
  </si>
  <si>
    <t>19068W</t>
  </si>
  <si>
    <t>65081790AD01A12</t>
  </si>
  <si>
    <t>19070W</t>
  </si>
  <si>
    <t>65081790AD02A12</t>
  </si>
  <si>
    <t>65081708AD01A24</t>
  </si>
  <si>
    <t>19069W</t>
  </si>
  <si>
    <t>65081708AD02A24</t>
  </si>
  <si>
    <t>19072W</t>
  </si>
  <si>
    <t>19061W</t>
  </si>
  <si>
    <t>19063W</t>
  </si>
  <si>
    <t>19065W</t>
  </si>
  <si>
    <t>19067W</t>
  </si>
  <si>
    <t>19071W</t>
  </si>
  <si>
    <t>19062W</t>
  </si>
  <si>
    <t>Flash Media Streaming Server 4</t>
  </si>
  <si>
    <t>65081783AD01A00</t>
  </si>
  <si>
    <t xml:space="preserve">19073W    </t>
  </si>
  <si>
    <t>65081783AD02A00</t>
  </si>
  <si>
    <t xml:space="preserve">19074W </t>
  </si>
  <si>
    <t>65081734AD01A00</t>
  </si>
  <si>
    <t xml:space="preserve">19076W </t>
  </si>
  <si>
    <t>65081734AD02A00</t>
  </si>
  <si>
    <t>19078W</t>
  </si>
  <si>
    <t>65081698AD01A00</t>
  </si>
  <si>
    <t>19077W</t>
  </si>
  <si>
    <t>65081698AD02A00</t>
  </si>
  <si>
    <t xml:space="preserve">19079W  </t>
  </si>
  <si>
    <t>65081780AD01A24</t>
  </si>
  <si>
    <t xml:space="preserve">19080W </t>
  </si>
  <si>
    <t>65081780AD02A24</t>
  </si>
  <si>
    <t>19081W</t>
  </si>
  <si>
    <t>65081658AD01A12</t>
  </si>
  <si>
    <t xml:space="preserve">19082W </t>
  </si>
  <si>
    <t>65081658AD02A12</t>
  </si>
  <si>
    <t>19084W</t>
  </si>
  <si>
    <t>65081672AD01A24</t>
  </si>
  <si>
    <t>19083W</t>
  </si>
  <si>
    <t>65081672AD02A24</t>
  </si>
  <si>
    <t>19085W</t>
  </si>
  <si>
    <t>65081762AD00A00</t>
  </si>
  <si>
    <t xml:space="preserve">19075W </t>
  </si>
  <si>
    <t>65089153AD01A00</t>
  </si>
  <si>
    <t xml:space="preserve">19201W              </t>
  </si>
  <si>
    <t>65089153AD02A00</t>
  </si>
  <si>
    <t xml:space="preserve">19202W              </t>
  </si>
  <si>
    <t>65089013AD01A00</t>
  </si>
  <si>
    <t xml:space="preserve">19204W              </t>
  </si>
  <si>
    <t>65089013AD02A00</t>
  </si>
  <si>
    <t xml:space="preserve">19205W              </t>
  </si>
  <si>
    <t>65088973AD01A00</t>
  </si>
  <si>
    <t xml:space="preserve">19206W              </t>
  </si>
  <si>
    <t>65088973AD02A00</t>
  </si>
  <si>
    <t xml:space="preserve">19207W              </t>
  </si>
  <si>
    <t>65089063AD00A00</t>
  </si>
  <si>
    <t>65087001AD01A00</t>
  </si>
  <si>
    <t xml:space="preserve">19209W              </t>
  </si>
  <si>
    <t>65087001AD02A00</t>
  </si>
  <si>
    <t xml:space="preserve">19210W              </t>
  </si>
  <si>
    <t>65087271AD01A24</t>
  </si>
  <si>
    <t xml:space="preserve">19211W              </t>
  </si>
  <si>
    <t>65087271AD02A24</t>
  </si>
  <si>
    <t xml:space="preserve">19212W              </t>
  </si>
  <si>
    <t>65089607AD01A12</t>
  </si>
  <si>
    <t xml:space="preserve">19213W              </t>
  </si>
  <si>
    <t>65089607AD02A12</t>
  </si>
  <si>
    <t xml:space="preserve">19215W              </t>
  </si>
  <si>
    <t>65089146AD01A24</t>
  </si>
  <si>
    <t xml:space="preserve">19214W              </t>
  </si>
  <si>
    <t>65089146AD02A24</t>
  </si>
  <si>
    <t xml:space="preserve">19216W              </t>
  </si>
  <si>
    <t>65088897AD01A24</t>
  </si>
  <si>
    <t xml:space="preserve">19217W              </t>
  </si>
  <si>
    <t>65088897AD02A24</t>
  </si>
  <si>
    <t xml:space="preserve">19218W              </t>
  </si>
  <si>
    <t>65089255AD01A12</t>
  </si>
  <si>
    <t xml:space="preserve">19219W              </t>
  </si>
  <si>
    <t>65089255AD02A12</t>
  </si>
  <si>
    <t xml:space="preserve">19221W              </t>
  </si>
  <si>
    <t>65087319AD01A24</t>
  </si>
  <si>
    <t xml:space="preserve">19220W              </t>
  </si>
  <si>
    <t>65087319AD02A24</t>
  </si>
  <si>
    <t xml:space="preserve">19222W              </t>
  </si>
  <si>
    <t>19208W</t>
  </si>
  <si>
    <t>65087400AD01A00</t>
  </si>
  <si>
    <t xml:space="preserve">19177W              </t>
  </si>
  <si>
    <t>65087400AD02A00</t>
  </si>
  <si>
    <t xml:space="preserve">19178W              </t>
  </si>
  <si>
    <t>65088110AD00A00</t>
  </si>
  <si>
    <t>65087754AD01A00</t>
  </si>
  <si>
    <t xml:space="preserve">19180W              </t>
  </si>
  <si>
    <t>65087754AD02A00</t>
  </si>
  <si>
    <t xml:space="preserve">19181W              </t>
  </si>
  <si>
    <t>65088914AD01A00</t>
  </si>
  <si>
    <t xml:space="preserve">19182W              </t>
  </si>
  <si>
    <t>65088914AD02A00</t>
  </si>
  <si>
    <t xml:space="preserve">19183W              </t>
  </si>
  <si>
    <t>65088544AD00A00</t>
  </si>
  <si>
    <t>65086934AD01A00</t>
  </si>
  <si>
    <t xml:space="preserve">19185W              </t>
  </si>
  <si>
    <t>65086934AD02A00</t>
  </si>
  <si>
    <t xml:space="preserve">19186W              </t>
  </si>
  <si>
    <t>65087846AD01A24</t>
  </si>
  <si>
    <t xml:space="preserve">19187W              </t>
  </si>
  <si>
    <t>65087846AD02A24</t>
  </si>
  <si>
    <t xml:space="preserve">19188W              </t>
  </si>
  <si>
    <t>65087241AD01A24</t>
  </si>
  <si>
    <t xml:space="preserve">19189W              </t>
  </si>
  <si>
    <t>65089108AD01A12</t>
  </si>
  <si>
    <t xml:space="preserve">19190W              </t>
  </si>
  <si>
    <t>65089108AD02A12</t>
  </si>
  <si>
    <t xml:space="preserve">19191W              </t>
  </si>
  <si>
    <t>65087241AD02A24</t>
  </si>
  <si>
    <t xml:space="preserve">19192W              </t>
  </si>
  <si>
    <t>65088844AD01A24</t>
  </si>
  <si>
    <t xml:space="preserve">19193W              </t>
  </si>
  <si>
    <t>65088844AD02A24</t>
  </si>
  <si>
    <t xml:space="preserve">19194W              </t>
  </si>
  <si>
    <t>65088354AD01A24</t>
  </si>
  <si>
    <t xml:space="preserve">19195W              </t>
  </si>
  <si>
    <t>65088119AD01A12</t>
  </si>
  <si>
    <t xml:space="preserve">19196W              </t>
  </si>
  <si>
    <t>65088119AD02A12</t>
  </si>
  <si>
    <t xml:space="preserve">19197W              </t>
  </si>
  <si>
    <t>65088354AD02A24</t>
  </si>
  <si>
    <t xml:space="preserve">19198W              </t>
  </si>
  <si>
    <t>19184W</t>
  </si>
  <si>
    <t>19179W</t>
  </si>
  <si>
    <t>65088373AD00A00</t>
  </si>
  <si>
    <t>65089075AD01A00</t>
  </si>
  <si>
    <t xml:space="preserve">19224W              </t>
  </si>
  <si>
    <t>65089075AD02A00</t>
  </si>
  <si>
    <t xml:space="preserve">19225W              </t>
  </si>
  <si>
    <t>65089700AD01A00</t>
  </si>
  <si>
    <t xml:space="preserve">19227W              </t>
  </si>
  <si>
    <t>65089700AD02A00</t>
  </si>
  <si>
    <t xml:space="preserve">19228W              </t>
  </si>
  <si>
    <t>65087491AD01A00</t>
  </si>
  <si>
    <t xml:space="preserve">19229W              </t>
  </si>
  <si>
    <t>65087491AD02A00</t>
  </si>
  <si>
    <t xml:space="preserve">19230W              </t>
  </si>
  <si>
    <t>65089180AD00A00</t>
  </si>
  <si>
    <t>65087336AD01A00</t>
  </si>
  <si>
    <t xml:space="preserve">19232W              </t>
  </si>
  <si>
    <t>65087336AD02A00</t>
  </si>
  <si>
    <t xml:space="preserve">19233W              </t>
  </si>
  <si>
    <t>65088002AD01A24</t>
  </si>
  <si>
    <t xml:space="preserve">19234W              </t>
  </si>
  <si>
    <t>65088002AD02A24</t>
  </si>
  <si>
    <t xml:space="preserve">19235W              </t>
  </si>
  <si>
    <t>65087086AD02A24</t>
  </si>
  <si>
    <t xml:space="preserve">19239W              </t>
  </si>
  <si>
    <t>65087086AD01A24</t>
  </si>
  <si>
    <t xml:space="preserve">19237W              </t>
  </si>
  <si>
    <t>65089209AD01A12</t>
  </si>
  <si>
    <t xml:space="preserve">19236W              </t>
  </si>
  <si>
    <t>65089209AD02A12</t>
  </si>
  <si>
    <t xml:space="preserve">19238W              </t>
  </si>
  <si>
    <t>65089524AD01A24</t>
  </si>
  <si>
    <t xml:space="preserve">19240W              </t>
  </si>
  <si>
    <t>65089524AD02A24</t>
  </si>
  <si>
    <t xml:space="preserve">19241W              </t>
  </si>
  <si>
    <t>65088687AD01A12</t>
  </si>
  <si>
    <t xml:space="preserve">19242W              </t>
  </si>
  <si>
    <t>65088687AD02A12</t>
  </si>
  <si>
    <t xml:space="preserve">19244W              </t>
  </si>
  <si>
    <t>65086902AD01A24</t>
  </si>
  <si>
    <t xml:space="preserve">19243W              </t>
  </si>
  <si>
    <t>65086902AD02A24</t>
  </si>
  <si>
    <t xml:space="preserve">19245W              </t>
  </si>
  <si>
    <t>19231W</t>
  </si>
  <si>
    <t>19226W</t>
  </si>
  <si>
    <t>Upgrade from version 1 or 1.3</t>
  </si>
  <si>
    <t>Government Licensing  September 2010</t>
  </si>
  <si>
    <t>Capture</t>
  </si>
  <si>
    <t>See Acrobat</t>
  </si>
  <si>
    <t>Flash Media Server Interactive</t>
  </si>
  <si>
    <t>Flash Media Server Streaming</t>
  </si>
  <si>
    <t>23289W</t>
  </si>
  <si>
    <t>23285W</t>
  </si>
  <si>
    <t>23293W</t>
  </si>
  <si>
    <t xml:space="preserve">See Acrobat </t>
  </si>
  <si>
    <t>Flash Media Server Interact Edition 4</t>
  </si>
  <si>
    <t>Flash Media Server Stream Edition 4</t>
  </si>
  <si>
    <t>23438W</t>
  </si>
  <si>
    <t>23439W</t>
  </si>
  <si>
    <t>23440W</t>
  </si>
  <si>
    <t>Commercial Boxed Product September 2010</t>
  </si>
  <si>
    <t xml:space="preserve"> WIN UPG FR CPTV4 </t>
  </si>
  <si>
    <t xml:space="preserve">WIN UPG FR CPTV3 </t>
  </si>
  <si>
    <t>65075212AD01A00</t>
  </si>
  <si>
    <t xml:space="preserve">63201V              </t>
  </si>
  <si>
    <t>65075212AD02A00</t>
  </si>
  <si>
    <t xml:space="preserve">63202V              </t>
  </si>
  <si>
    <t>65080010AD00A00</t>
  </si>
  <si>
    <t xml:space="preserve">63203V              </t>
  </si>
  <si>
    <t>version 1</t>
  </si>
  <si>
    <t>65075200AD01A00</t>
  </si>
  <si>
    <t xml:space="preserve">63204V              </t>
  </si>
  <si>
    <t>65075200AD02A00</t>
  </si>
  <si>
    <t xml:space="preserve">63205V              </t>
  </si>
  <si>
    <t>65075330AD01A00</t>
  </si>
  <si>
    <t xml:space="preserve">63207V              </t>
  </si>
  <si>
    <t>65075330AD02A00</t>
  </si>
  <si>
    <t xml:space="preserve">63211V              </t>
  </si>
  <si>
    <t>65075027AD01A00</t>
  </si>
  <si>
    <t xml:space="preserve">63209V              </t>
  </si>
  <si>
    <t>65075027AD02A00</t>
  </si>
  <si>
    <t xml:space="preserve">63213V              </t>
  </si>
  <si>
    <t xml:space="preserve">Photoshop or  Photoshop Extended </t>
  </si>
  <si>
    <t>Academic Boxed Product September 2010</t>
  </si>
  <si>
    <t>Academic &amp; Non Profit Licensing July  2010</t>
  </si>
  <si>
    <t>65089153AE01A00</t>
  </si>
  <si>
    <t>19267W</t>
  </si>
  <si>
    <t>65089153AE02A00</t>
  </si>
  <si>
    <t>19268W</t>
  </si>
  <si>
    <t>65089049AE00A00</t>
  </si>
  <si>
    <t>19269W</t>
  </si>
  <si>
    <t>65088973AE01A00</t>
  </si>
  <si>
    <t>19270W</t>
  </si>
  <si>
    <t>65088973AE02A00</t>
  </si>
  <si>
    <t>19271W</t>
  </si>
  <si>
    <t>65089063AE00A00</t>
  </si>
  <si>
    <t>19272W</t>
  </si>
  <si>
    <t>65087271AE01A24</t>
  </si>
  <si>
    <t>19273W</t>
  </si>
  <si>
    <t>65087271AE02A24</t>
  </si>
  <si>
    <t>19274W</t>
  </si>
  <si>
    <t>65089146AE01A24</t>
  </si>
  <si>
    <t>19275W</t>
  </si>
  <si>
    <t>65089607AE01A12</t>
  </si>
  <si>
    <t>19276W</t>
  </si>
  <si>
    <t>65089607AE02A12</t>
  </si>
  <si>
    <t>19277W</t>
  </si>
  <si>
    <t>65089146AE02A24</t>
  </si>
  <si>
    <t>19278W</t>
  </si>
  <si>
    <t>65088897AE01A24</t>
  </si>
  <si>
    <t>19279W</t>
  </si>
  <si>
    <t>65088897AE02A24</t>
  </si>
  <si>
    <t>19280W</t>
  </si>
  <si>
    <t>65087319AE01A24</t>
  </si>
  <si>
    <t>19281W</t>
  </si>
  <si>
    <t>65089255AE01A12</t>
  </si>
  <si>
    <t>19282W</t>
  </si>
  <si>
    <t>65087319AE02A24</t>
  </si>
  <si>
    <t>19283W</t>
  </si>
  <si>
    <t>65089255AE02A12</t>
  </si>
  <si>
    <t>19284W</t>
  </si>
  <si>
    <t xml:space="preserve">15787R </t>
  </si>
  <si>
    <t>65089075AE01A00</t>
  </si>
  <si>
    <t>19286W</t>
  </si>
  <si>
    <t>65089075AE02A00</t>
  </si>
  <si>
    <t>19287W</t>
  </si>
  <si>
    <t>65088373AE00A00</t>
  </si>
  <si>
    <t>19288W</t>
  </si>
  <si>
    <t>65087491AE01A00</t>
  </si>
  <si>
    <t>19289W</t>
  </si>
  <si>
    <t>65087491AE02A00</t>
  </si>
  <si>
    <t>19290W</t>
  </si>
  <si>
    <t>65089180AE00A00</t>
  </si>
  <si>
    <t>19291W</t>
  </si>
  <si>
    <t>65088002AE01A24</t>
  </si>
  <si>
    <t>65088002AE02A24</t>
  </si>
  <si>
    <t>65089209AE01A12</t>
  </si>
  <si>
    <t>65087086AE01A24</t>
  </si>
  <si>
    <t>65089209AE02A12</t>
  </si>
  <si>
    <t>65087086AE02A24</t>
  </si>
  <si>
    <t>65089524AE01A24</t>
  </si>
  <si>
    <t>65089524AE02A24</t>
  </si>
  <si>
    <t>19298W</t>
  </si>
  <si>
    <t>19299W</t>
  </si>
  <si>
    <t>65088687AE01A12</t>
  </si>
  <si>
    <t>19300W</t>
  </si>
  <si>
    <t>65086902AE01A24</t>
  </si>
  <si>
    <t>19301W</t>
  </si>
  <si>
    <t>65088687AE02A12</t>
  </si>
  <si>
    <t>19302W</t>
  </si>
  <si>
    <t>65086902AE02A24</t>
  </si>
  <si>
    <t>19303W</t>
  </si>
  <si>
    <t>2YWIN</t>
  </si>
  <si>
    <t>2YMAC</t>
  </si>
  <si>
    <t>19292W</t>
  </si>
  <si>
    <t>19293W</t>
  </si>
  <si>
    <t>19294W</t>
  </si>
  <si>
    <t>19296W</t>
  </si>
  <si>
    <t>19295W</t>
  </si>
  <si>
    <t>19297W</t>
  </si>
  <si>
    <t>65045400AE00A00</t>
  </si>
  <si>
    <t>19285W</t>
  </si>
  <si>
    <t>65045550AE00A00</t>
  </si>
  <si>
    <t>19246W</t>
  </si>
  <si>
    <t>65087400AE02A00</t>
  </si>
  <si>
    <t>65088110AE00A00</t>
  </si>
  <si>
    <t>19249W</t>
  </si>
  <si>
    <t>65088914AE01A00</t>
  </si>
  <si>
    <t>19250W</t>
  </si>
  <si>
    <t>65088914AE02A00</t>
  </si>
  <si>
    <t>19251W</t>
  </si>
  <si>
    <t>65088544AE00A00</t>
  </si>
  <si>
    <t>19252W</t>
  </si>
  <si>
    <t>65087846AE01A24</t>
  </si>
  <si>
    <t>65087846AE02A24</t>
  </si>
  <si>
    <t>65089108AE01A12</t>
  </si>
  <si>
    <t>65087241AE01A24</t>
  </si>
  <si>
    <t>65087241AE02A24</t>
  </si>
  <si>
    <t>65089108AE02A12</t>
  </si>
  <si>
    <t>65088844AE01A24</t>
  </si>
  <si>
    <t>19259W</t>
  </si>
  <si>
    <t>65088844AE02A24</t>
  </si>
  <si>
    <t>19260W</t>
  </si>
  <si>
    <t>65088119AE01A12</t>
  </si>
  <si>
    <t>19261W</t>
  </si>
  <si>
    <t>65088354AE01A24</t>
  </si>
  <si>
    <t>19262W</t>
  </si>
  <si>
    <t>65088119AE02A12</t>
  </si>
  <si>
    <t>19263W</t>
  </si>
  <si>
    <t>65088354AE02A24</t>
  </si>
  <si>
    <t>19264W</t>
  </si>
  <si>
    <t>19248W</t>
  </si>
  <si>
    <t>19253W</t>
  </si>
  <si>
    <t>19254W</t>
  </si>
  <si>
    <t>19255W</t>
  </si>
  <si>
    <t>19258W</t>
  </si>
  <si>
    <t>19256W</t>
  </si>
  <si>
    <t>19257W</t>
  </si>
  <si>
    <t>60714U</t>
  </si>
  <si>
    <t>65057691AE00A00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</si>
</sst>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0"/>
      <name val="Arial"/>
      <family val="0"/>
    </font>
    <font>
      <sz val="11"/>
      <color indexed="8"/>
      <name val="Calibri"/>
      <family val="2"/>
    </font>
    <font>
      <b/>
      <sz val="10"/>
      <name val="Arial"/>
      <family val="2"/>
    </font>
    <font>
      <sz val="10"/>
      <name val="Helv"/>
      <family val="0"/>
    </font>
    <font>
      <b/>
      <sz val="10"/>
      <color indexed="12"/>
      <name val="Arial"/>
      <family val="2"/>
    </font>
    <font>
      <sz val="8"/>
      <name val="Arial"/>
      <family val="2"/>
    </font>
    <font>
      <sz val="10"/>
      <color indexed="10"/>
      <name val="Arial"/>
      <family val="2"/>
    </font>
    <font>
      <sz val="10"/>
      <color indexed="12"/>
      <name val="Arial"/>
      <family val="2"/>
    </font>
    <font>
      <b/>
      <sz val="12"/>
      <color indexed="9"/>
      <name val="Arial"/>
      <family val="2"/>
    </font>
    <font>
      <sz val="10"/>
      <color indexed="9"/>
      <name val="Arial"/>
      <family val="2"/>
    </font>
    <font>
      <sz val="8.5"/>
      <name val="Arial"/>
      <family val="2"/>
    </font>
    <font>
      <sz val="10"/>
      <color indexed="17"/>
      <name val="Arial"/>
      <family val="2"/>
    </font>
    <font>
      <b/>
      <sz val="10"/>
      <color indexed="10"/>
      <name val="Arial"/>
      <family val="2"/>
    </font>
    <font>
      <sz val="8"/>
      <name val="Tahoma"/>
      <family val="2"/>
    </font>
    <font>
      <b/>
      <sz val="8"/>
      <name val="Tahoma"/>
      <family val="2"/>
    </font>
    <font>
      <sz val="9"/>
      <name val="Arial"/>
      <family val="2"/>
    </font>
    <font>
      <sz val="10"/>
      <color indexed="8"/>
      <name val="Arial"/>
      <family val="2"/>
    </font>
    <font>
      <sz val="10"/>
      <color indexed="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b/>
      <sz val="10"/>
      <color indexed="60"/>
      <name val="Arial"/>
      <family val="2"/>
    </font>
    <font>
      <b/>
      <sz val="10"/>
      <color indexed="17"/>
      <name val="Arial"/>
      <family val="2"/>
    </font>
    <font>
      <sz val="12"/>
      <color indexed="9"/>
      <name val="Arial"/>
      <family val="2"/>
    </font>
    <font>
      <b/>
      <sz val="12"/>
      <color indexed="12"/>
      <name val="Arial"/>
      <family val="2"/>
    </font>
    <font>
      <sz val="12"/>
      <name val="Arial"/>
      <family val="2"/>
    </font>
    <font>
      <sz val="8"/>
      <color indexed="10"/>
      <name val="Tahoma"/>
      <family val="2"/>
    </font>
    <font>
      <b/>
      <sz val="8"/>
      <color indexed="10"/>
      <name val="Tahoma"/>
      <family val="2"/>
    </font>
    <font>
      <sz val="9"/>
      <color indexed="8"/>
      <name val="Arial"/>
      <family val="2"/>
    </font>
    <font>
      <b/>
      <sz val="9"/>
      <name val="Arial"/>
      <family val="2"/>
    </font>
    <font>
      <b/>
      <sz val="10"/>
      <color indexed="30"/>
      <name val="Arial"/>
      <family val="2"/>
    </font>
    <font>
      <b/>
      <sz val="8"/>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0078D2"/>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8"/>
        <bgColor indexed="64"/>
      </patternFill>
    </fill>
    <fill>
      <patternFill patternType="solid">
        <fgColor indexed="16"/>
        <bgColor indexed="64"/>
      </patternFill>
    </fill>
    <fill>
      <patternFill patternType="solid">
        <fgColor indexed="9"/>
        <bgColor indexed="64"/>
      </patternFill>
    </fill>
    <fill>
      <patternFill patternType="solid">
        <fgColor indexed="12"/>
        <bgColor indexed="64"/>
      </patternFill>
    </fill>
    <fill>
      <patternFill patternType="solid">
        <fgColor indexed="13"/>
        <bgColor indexed="64"/>
      </patternFill>
    </fill>
    <fill>
      <patternFill patternType="solid">
        <fgColor theme="0"/>
        <bgColor indexed="64"/>
      </patternFill>
    </fill>
    <fill>
      <patternFill patternType="solid">
        <fgColor theme="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style="thin"/>
      <right style="thin"/>
      <top style="thin"/>
      <bottom style="thin"/>
    </border>
    <border>
      <left style="medium"/>
      <right style="medium"/>
      <top style="medium"/>
      <bottom style="medium"/>
    </border>
    <border>
      <left style="thin"/>
      <right style="thin"/>
      <top/>
      <bottom style="thin"/>
    </border>
    <border>
      <left style="medium"/>
      <right style="medium"/>
      <top style="medium"/>
      <bottom/>
    </border>
    <border>
      <left/>
      <right style="thin"/>
      <top style="thin"/>
      <bottom style="thin"/>
    </border>
    <border>
      <left style="thin"/>
      <right/>
      <top style="thin"/>
      <bottom style="thin"/>
    </border>
    <border>
      <left style="thin"/>
      <right style="thin"/>
      <top style="thin"/>
      <bottom/>
    </border>
    <border>
      <left style="thin"/>
      <right/>
      <top/>
      <bottom style="thin"/>
    </border>
    <border>
      <left/>
      <right/>
      <top style="thin"/>
      <bottom style="thin"/>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1"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 fillId="6" borderId="0" applyNumberFormat="0" applyBorder="0" applyAlignment="0" applyProtection="0"/>
    <xf numFmtId="0" fontId="46" fillId="7" borderId="0" applyNumberFormat="0" applyBorder="0" applyAlignment="0" applyProtection="0"/>
    <xf numFmtId="0" fontId="1"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1"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1"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1"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1"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18" fillId="15" borderId="0" applyNumberFormat="0" applyBorder="0" applyAlignment="0" applyProtection="0"/>
    <xf numFmtId="0" fontId="47" fillId="15" borderId="0" applyNumberFormat="0" applyBorder="0" applyAlignment="0" applyProtection="0"/>
    <xf numFmtId="0" fontId="47" fillId="15" borderId="0" applyNumberFormat="0" applyBorder="0" applyAlignment="0" applyProtection="0"/>
    <xf numFmtId="0" fontId="18" fillId="11" borderId="0" applyNumberFormat="0" applyBorder="0" applyAlignment="0" applyProtection="0"/>
    <xf numFmtId="0" fontId="47" fillId="11" borderId="0" applyNumberFormat="0" applyBorder="0" applyAlignment="0" applyProtection="0"/>
    <xf numFmtId="0" fontId="47" fillId="11" borderId="0" applyNumberFormat="0" applyBorder="0" applyAlignment="0" applyProtection="0"/>
    <xf numFmtId="0" fontId="18" fillId="13"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18"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8" fillId="17"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18" fillId="18" borderId="0" applyNumberFormat="0" applyBorder="0" applyAlignment="0" applyProtection="0"/>
    <xf numFmtId="0" fontId="47" fillId="18" borderId="0" applyNumberFormat="0" applyBorder="0" applyAlignment="0" applyProtection="0"/>
    <xf numFmtId="0" fontId="47" fillId="18" borderId="0" applyNumberFormat="0" applyBorder="0" applyAlignment="0" applyProtection="0"/>
    <xf numFmtId="0" fontId="18" fillId="19" borderId="0" applyNumberFormat="0" applyBorder="0" applyAlignment="0" applyProtection="0"/>
    <xf numFmtId="0" fontId="47" fillId="19" borderId="0" applyNumberFormat="0" applyBorder="0" applyAlignment="0" applyProtection="0"/>
    <xf numFmtId="0" fontId="47" fillId="19" borderId="0" applyNumberFormat="0" applyBorder="0" applyAlignment="0" applyProtection="0"/>
    <xf numFmtId="0" fontId="18" fillId="20"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18" fillId="21"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18" fillId="16"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18" fillId="17" borderId="0" applyNumberFormat="0" applyBorder="0" applyAlignment="0" applyProtection="0"/>
    <xf numFmtId="0" fontId="47" fillId="22" borderId="0" applyNumberFormat="0" applyBorder="0" applyAlignment="0" applyProtection="0"/>
    <xf numFmtId="0" fontId="18" fillId="23" borderId="0" applyNumberFormat="0" applyBorder="0" applyAlignment="0" applyProtection="0"/>
    <xf numFmtId="0" fontId="47" fillId="23" borderId="0" applyNumberFormat="0" applyBorder="0" applyAlignment="0" applyProtection="0"/>
    <xf numFmtId="0" fontId="47" fillId="23" borderId="0" applyNumberFormat="0" applyBorder="0" applyAlignment="0" applyProtection="0"/>
    <xf numFmtId="0" fontId="19"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20" fillId="9" borderId="1" applyNumberFormat="0" applyAlignment="0" applyProtection="0"/>
    <xf numFmtId="0" fontId="20" fillId="9" borderId="2" applyNumberFormat="0" applyAlignment="0" applyProtection="0"/>
    <xf numFmtId="0" fontId="20" fillId="9" borderId="2" applyNumberFormat="0" applyAlignment="0" applyProtection="0"/>
    <xf numFmtId="0" fontId="21" fillId="24" borderId="3" applyNumberFormat="0" applyAlignment="0" applyProtection="0"/>
    <xf numFmtId="0" fontId="49" fillId="25"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0" fillId="0" borderId="0" applyNumberFormat="0" applyFill="0" applyBorder="0" applyAlignment="0" applyProtection="0"/>
    <xf numFmtId="0" fontId="23"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24" fillId="0" borderId="5"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8" borderId="1" applyNumberFormat="0" applyAlignment="0" applyProtection="0"/>
    <xf numFmtId="0" fontId="52" fillId="9" borderId="2" applyNumberFormat="0" applyAlignment="0" applyProtection="0"/>
    <xf numFmtId="0" fontId="52" fillId="9" borderId="2" applyNumberFormat="0" applyAlignment="0" applyProtection="0"/>
    <xf numFmtId="0" fontId="28" fillId="0" borderId="8" applyNumberFormat="0" applyFill="0" applyAlignment="0" applyProtection="0"/>
    <xf numFmtId="0" fontId="28" fillId="0" borderId="8" applyNumberFormat="0" applyFill="0" applyAlignment="0" applyProtection="0"/>
    <xf numFmtId="0" fontId="29" fillId="26"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28" borderId="9" applyNumberFormat="0" applyFont="0" applyAlignment="0" applyProtection="0"/>
    <xf numFmtId="0" fontId="1" fillId="29" borderId="10" applyNumberFormat="0" applyFont="0" applyAlignment="0" applyProtection="0"/>
    <xf numFmtId="0" fontId="1" fillId="29" borderId="10" applyNumberFormat="0" applyFont="0" applyAlignment="0" applyProtection="0"/>
    <xf numFmtId="0" fontId="30" fillId="9" borderId="11" applyNumberFormat="0" applyAlignment="0" applyProtection="0"/>
    <xf numFmtId="0" fontId="53" fillId="9" borderId="12" applyNumberFormat="0" applyAlignment="0" applyProtection="0"/>
    <xf numFmtId="0" fontId="53" fillId="9" borderId="12"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33" fillId="0" borderId="0" applyNumberFormat="0" applyFill="0" applyBorder="0" applyAlignment="0" applyProtection="0"/>
    <xf numFmtId="0" fontId="55" fillId="0" borderId="0" applyNumberFormat="0" applyFill="0" applyBorder="0" applyAlignment="0" applyProtection="0"/>
  </cellStyleXfs>
  <cellXfs count="517">
    <xf numFmtId="0" fontId="0" fillId="0" borderId="0" xfId="0" applyAlignment="1">
      <alignment/>
    </xf>
    <xf numFmtId="0" fontId="2" fillId="9" borderId="14" xfId="155" applyFont="1" applyFill="1" applyBorder="1" applyAlignment="1">
      <alignment horizontal="center"/>
      <protection/>
    </xf>
    <xf numFmtId="0" fontId="4" fillId="9" borderId="14" xfId="155" applyFont="1" applyFill="1" applyBorder="1" applyAlignment="1">
      <alignment horizontal="center"/>
      <protection/>
    </xf>
    <xf numFmtId="0" fontId="0" fillId="0" borderId="14" xfId="155" applyFont="1" applyFill="1" applyBorder="1" applyAlignment="1">
      <alignment horizontal="center"/>
      <protection/>
    </xf>
    <xf numFmtId="0" fontId="0" fillId="0" borderId="14" xfId="155" applyFont="1" applyBorder="1" applyAlignment="1">
      <alignment horizontal="left"/>
      <protection/>
    </xf>
    <xf numFmtId="0" fontId="0" fillId="0" borderId="14" xfId="155" applyFont="1" applyBorder="1" applyAlignment="1">
      <alignment horizontal="center"/>
      <protection/>
    </xf>
    <xf numFmtId="49" fontId="0" fillId="0" borderId="14" xfId="155" applyNumberFormat="1" applyFont="1" applyBorder="1" applyAlignment="1">
      <alignment horizontal="center"/>
      <protection/>
    </xf>
    <xf numFmtId="0" fontId="4" fillId="0" borderId="14" xfId="155" applyFont="1" applyBorder="1" applyAlignment="1">
      <alignment horizontal="center"/>
      <protection/>
    </xf>
    <xf numFmtId="0" fontId="2" fillId="0" borderId="14" xfId="155" applyFont="1" applyBorder="1" applyAlignment="1">
      <alignment horizontal="center"/>
      <protection/>
    </xf>
    <xf numFmtId="0" fontId="0" fillId="0" borderId="14" xfId="0" applyFont="1" applyBorder="1" applyAlignment="1">
      <alignment horizontal="center"/>
    </xf>
    <xf numFmtId="0" fontId="4" fillId="0" borderId="14" xfId="0" applyFont="1" applyBorder="1" applyAlignment="1">
      <alignment horizontal="center"/>
    </xf>
    <xf numFmtId="0" fontId="7" fillId="0" borderId="14" xfId="0" applyFont="1" applyBorder="1" applyAlignment="1">
      <alignment horizontal="center"/>
    </xf>
    <xf numFmtId="0" fontId="7" fillId="0" borderId="14" xfId="155" applyFont="1" applyBorder="1" applyAlignment="1">
      <alignment horizontal="center"/>
      <protection/>
    </xf>
    <xf numFmtId="0" fontId="0" fillId="0" borderId="0" xfId="0" applyFont="1" applyAlignment="1">
      <alignment/>
    </xf>
    <xf numFmtId="0" fontId="0" fillId="30" borderId="14" xfId="0" applyFont="1" applyFill="1" applyBorder="1" applyAlignment="1">
      <alignment/>
    </xf>
    <xf numFmtId="0" fontId="0" fillId="0" borderId="14" xfId="0" applyFont="1" applyBorder="1" applyAlignment="1">
      <alignment/>
    </xf>
    <xf numFmtId="0" fontId="0" fillId="30" borderId="14" xfId="0" applyFont="1" applyFill="1" applyBorder="1" applyAlignment="1">
      <alignment horizontal="center"/>
    </xf>
    <xf numFmtId="0" fontId="0" fillId="0" borderId="0" xfId="0" applyFont="1" applyAlignment="1">
      <alignment horizontal="center"/>
    </xf>
    <xf numFmtId="0" fontId="0" fillId="30" borderId="14" xfId="155" applyFont="1" applyFill="1" applyBorder="1" applyAlignment="1">
      <alignment horizontal="left"/>
      <protection/>
    </xf>
    <xf numFmtId="0" fontId="0" fillId="30" borderId="14" xfId="155" applyFont="1" applyFill="1" applyBorder="1" applyAlignment="1">
      <alignment horizontal="center"/>
      <protection/>
    </xf>
    <xf numFmtId="49" fontId="0" fillId="30" borderId="14" xfId="155" applyNumberFormat="1" applyFont="1" applyFill="1" applyBorder="1" applyAlignment="1">
      <alignment horizontal="center"/>
      <protection/>
    </xf>
    <xf numFmtId="0" fontId="4" fillId="30" borderId="14" xfId="155" applyFont="1" applyFill="1" applyBorder="1" applyAlignment="1">
      <alignment horizontal="center"/>
      <protection/>
    </xf>
    <xf numFmtId="0" fontId="0" fillId="0" borderId="14" xfId="155" applyFont="1" applyBorder="1">
      <alignment/>
      <protection/>
    </xf>
    <xf numFmtId="0" fontId="0" fillId="0" borderId="14" xfId="155" applyFont="1" applyFill="1" applyBorder="1" applyAlignment="1">
      <alignment horizontal="left"/>
      <protection/>
    </xf>
    <xf numFmtId="0" fontId="4" fillId="0" borderId="14" xfId="0" applyFont="1" applyFill="1" applyBorder="1" applyAlignment="1">
      <alignment horizontal="center"/>
    </xf>
    <xf numFmtId="0" fontId="0" fillId="0" borderId="0" xfId="155" applyFont="1" applyFill="1">
      <alignment/>
      <protection/>
    </xf>
    <xf numFmtId="0" fontId="4" fillId="0" borderId="14" xfId="155" applyFont="1" applyFill="1" applyBorder="1" applyAlignment="1">
      <alignment horizontal="center"/>
      <protection/>
    </xf>
    <xf numFmtId="0" fontId="2" fillId="0" borderId="14" xfId="155" applyFont="1" applyFill="1" applyBorder="1" applyAlignment="1">
      <alignment horizont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0" xfId="0" applyFont="1" applyFill="1" applyAlignment="1">
      <alignment/>
    </xf>
    <xf numFmtId="0" fontId="0" fillId="0" borderId="14" xfId="155" applyFont="1" applyFill="1" applyBorder="1">
      <alignment/>
      <protection/>
    </xf>
    <xf numFmtId="0" fontId="0" fillId="0" borderId="14" xfId="155" applyFont="1" applyBorder="1" applyAlignment="1">
      <alignment horizontal="centerContinuous"/>
      <protection/>
    </xf>
    <xf numFmtId="0" fontId="0" fillId="30" borderId="14" xfId="155" applyFont="1" applyFill="1" applyBorder="1">
      <alignment/>
      <protection/>
    </xf>
    <xf numFmtId="0" fontId="0" fillId="0" borderId="0" xfId="0" applyFont="1" applyBorder="1" applyAlignment="1">
      <alignment/>
    </xf>
    <xf numFmtId="0" fontId="2" fillId="0" borderId="14" xfId="0" applyFont="1" applyBorder="1" applyAlignment="1">
      <alignment horizontal="center"/>
    </xf>
    <xf numFmtId="0" fontId="5" fillId="0" borderId="14" xfId="0" applyFont="1" applyBorder="1" applyAlignment="1">
      <alignment horizontal="center"/>
    </xf>
    <xf numFmtId="14" fontId="0" fillId="0" borderId="14" xfId="0" applyNumberFormat="1" applyFont="1" applyFill="1" applyBorder="1" applyAlignment="1">
      <alignment horizontal="center"/>
    </xf>
    <xf numFmtId="14" fontId="0" fillId="0" borderId="14" xfId="0" applyNumberFormat="1" applyFont="1" applyBorder="1" applyAlignment="1">
      <alignment horizontal="center"/>
    </xf>
    <xf numFmtId="49" fontId="0" fillId="0" borderId="0" xfId="0" applyNumberFormat="1" applyFont="1" applyAlignment="1">
      <alignment horizontal="center"/>
    </xf>
    <xf numFmtId="0" fontId="4" fillId="30" borderId="14" xfId="0" applyFont="1" applyFill="1" applyBorder="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0" fontId="0" fillId="0" borderId="14" xfId="0" applyFont="1" applyFill="1" applyBorder="1" applyAlignment="1">
      <alignment horizontal="left"/>
    </xf>
    <xf numFmtId="0" fontId="0" fillId="0" borderId="14" xfId="155" applyFont="1" applyFill="1" applyBorder="1" applyAlignment="1">
      <alignment shrinkToFit="1"/>
      <protection/>
    </xf>
    <xf numFmtId="0" fontId="2" fillId="30" borderId="14" xfId="155" applyFont="1" applyFill="1" applyBorder="1" applyAlignment="1">
      <alignment horizontal="center"/>
      <protection/>
    </xf>
    <xf numFmtId="0" fontId="0" fillId="0" borderId="14" xfId="142" applyFont="1" applyFill="1" applyBorder="1" applyAlignment="1">
      <alignment horizontal="center"/>
      <protection/>
    </xf>
    <xf numFmtId="0" fontId="0" fillId="0" borderId="0" xfId="142" applyFont="1" applyFill="1">
      <alignment/>
      <protection/>
    </xf>
    <xf numFmtId="0" fontId="0" fillId="0" borderId="14" xfId="142" applyFont="1" applyFill="1" applyBorder="1" applyAlignment="1">
      <alignment horizontal="left"/>
      <protection/>
    </xf>
    <xf numFmtId="0" fontId="0" fillId="0" borderId="14" xfId="0" applyFont="1" applyBorder="1" applyAlignment="1">
      <alignment horizontal="left"/>
    </xf>
    <xf numFmtId="0" fontId="2" fillId="9" borderId="15" xfId="149" applyFont="1" applyFill="1" applyBorder="1" applyAlignment="1">
      <alignment horizontal="center"/>
      <protection/>
    </xf>
    <xf numFmtId="0" fontId="2" fillId="9" borderId="15" xfId="149" applyNumberFormat="1" applyFont="1" applyFill="1" applyBorder="1" applyAlignment="1">
      <alignment horizontal="center"/>
      <protection/>
    </xf>
    <xf numFmtId="0" fontId="2" fillId="0" borderId="0" xfId="149" applyFont="1" applyFill="1" applyBorder="1" applyAlignment="1">
      <alignment horizontal="center"/>
      <protection/>
    </xf>
    <xf numFmtId="0" fontId="0" fillId="0" borderId="14" xfId="149" applyFont="1" applyBorder="1" applyAlignment="1">
      <alignment horizontal="left"/>
      <protection/>
    </xf>
    <xf numFmtId="0" fontId="0" fillId="0" borderId="14" xfId="149" applyFont="1" applyFill="1" applyBorder="1" applyAlignment="1">
      <alignment horizontal="center"/>
      <protection/>
    </xf>
    <xf numFmtId="0" fontId="0" fillId="0" borderId="14" xfId="149" applyFont="1" applyBorder="1" applyAlignment="1">
      <alignment horizontal="center"/>
      <protection/>
    </xf>
    <xf numFmtId="0" fontId="0" fillId="0" borderId="0" xfId="149" applyFont="1">
      <alignment/>
      <protection/>
    </xf>
    <xf numFmtId="0" fontId="0" fillId="0" borderId="14" xfId="149" applyFont="1" applyBorder="1">
      <alignment/>
      <protection/>
    </xf>
    <xf numFmtId="0" fontId="0" fillId="0" borderId="14" xfId="149" applyNumberFormat="1" applyFont="1" applyBorder="1" applyAlignment="1">
      <alignment horizontal="center"/>
      <protection/>
    </xf>
    <xf numFmtId="0" fontId="0" fillId="30" borderId="14" xfId="149" applyFont="1" applyFill="1" applyBorder="1">
      <alignment/>
      <protection/>
    </xf>
    <xf numFmtId="0" fontId="0" fillId="30" borderId="14" xfId="149" applyNumberFormat="1" applyFont="1" applyFill="1" applyBorder="1" applyAlignment="1">
      <alignment horizontal="center"/>
      <protection/>
    </xf>
    <xf numFmtId="0" fontId="0" fillId="30" borderId="14" xfId="149" applyFont="1" applyFill="1" applyBorder="1" applyAlignment="1">
      <alignment horizontal="center"/>
      <protection/>
    </xf>
    <xf numFmtId="49" fontId="0" fillId="30" borderId="14" xfId="149" applyNumberFormat="1" applyFont="1" applyFill="1" applyBorder="1" applyAlignment="1">
      <alignment horizontal="center"/>
      <protection/>
    </xf>
    <xf numFmtId="0" fontId="4" fillId="30" borderId="14" xfId="149" applyFont="1" applyFill="1" applyBorder="1" applyAlignment="1">
      <alignment horizontal="center"/>
      <protection/>
    </xf>
    <xf numFmtId="0" fontId="0" fillId="0" borderId="14" xfId="149" applyFont="1" applyFill="1" applyBorder="1" applyAlignment="1">
      <alignment horizontal="left"/>
      <protection/>
    </xf>
    <xf numFmtId="0" fontId="2" fillId="0" borderId="14" xfId="149" applyFont="1" applyBorder="1" applyAlignment="1">
      <alignment horizontal="center"/>
      <protection/>
    </xf>
    <xf numFmtId="0" fontId="0" fillId="0" borderId="14" xfId="0" applyNumberFormat="1" applyFont="1" applyFill="1" applyBorder="1" applyAlignment="1">
      <alignment horizontal="center"/>
    </xf>
    <xf numFmtId="0" fontId="0" fillId="0" borderId="14" xfId="0" applyNumberFormat="1" applyFont="1" applyBorder="1" applyAlignment="1">
      <alignment horizontal="center"/>
    </xf>
    <xf numFmtId="0" fontId="2" fillId="0" borderId="14" xfId="149" applyNumberFormat="1" applyFont="1" applyBorder="1" applyAlignment="1">
      <alignment horizontal="center"/>
      <protection/>
    </xf>
    <xf numFmtId="0" fontId="0" fillId="0" borderId="14" xfId="149" applyNumberFormat="1" applyFont="1" applyFill="1" applyBorder="1" applyAlignment="1">
      <alignment horizontal="center"/>
      <protection/>
    </xf>
    <xf numFmtId="0" fontId="0" fillId="0" borderId="16" xfId="149" applyFont="1" applyFill="1" applyBorder="1">
      <alignment/>
      <protection/>
    </xf>
    <xf numFmtId="0" fontId="0" fillId="0" borderId="16" xfId="149" applyFont="1" applyBorder="1" applyAlignment="1">
      <alignment horizontal="center"/>
      <protection/>
    </xf>
    <xf numFmtId="0" fontId="0" fillId="0" borderId="14" xfId="149" applyFont="1" applyFill="1" applyBorder="1">
      <alignment/>
      <protection/>
    </xf>
    <xf numFmtId="0" fontId="8" fillId="31" borderId="0" xfId="143" applyFont="1" applyFill="1" applyAlignment="1">
      <alignment horizontal="centerContinuous"/>
      <protection/>
    </xf>
    <xf numFmtId="0" fontId="9" fillId="31" borderId="0" xfId="143" applyFont="1" applyFill="1" applyAlignment="1">
      <alignment horizontal="centerContinuous"/>
      <protection/>
    </xf>
    <xf numFmtId="49" fontId="9" fillId="31" borderId="0" xfId="143" applyNumberFormat="1" applyFont="1" applyFill="1" applyAlignment="1">
      <alignment horizontal="centerContinuous"/>
      <protection/>
    </xf>
    <xf numFmtId="49" fontId="4" fillId="31" borderId="0" xfId="143" applyNumberFormat="1" applyFont="1" applyFill="1" applyAlignment="1">
      <alignment horizontal="centerContinuous"/>
      <protection/>
    </xf>
    <xf numFmtId="0" fontId="9" fillId="0" borderId="0" xfId="143" applyFont="1" applyFill="1" applyAlignment="1">
      <alignment horizontal="centerContinuous"/>
      <protection/>
    </xf>
    <xf numFmtId="17" fontId="8" fillId="31" borderId="0" xfId="143" applyNumberFormat="1" applyFont="1" applyFill="1" applyAlignment="1">
      <alignment horizontal="centerContinuous"/>
      <protection/>
    </xf>
    <xf numFmtId="0" fontId="2" fillId="0" borderId="0" xfId="146" applyFont="1">
      <alignment/>
      <protection/>
    </xf>
    <xf numFmtId="49" fontId="4" fillId="30" borderId="14" xfId="146" applyNumberFormat="1" applyFont="1" applyFill="1" applyBorder="1" applyAlignment="1">
      <alignment horizontal="center"/>
      <protection/>
    </xf>
    <xf numFmtId="0" fontId="4" fillId="0" borderId="14" xfId="146" applyFont="1" applyFill="1" applyBorder="1" applyAlignment="1">
      <alignment horizontal="center"/>
      <protection/>
    </xf>
    <xf numFmtId="0" fontId="4" fillId="0" borderId="14" xfId="143" applyFont="1" applyFill="1" applyBorder="1" applyAlignment="1">
      <alignment horizontal="center"/>
      <protection/>
    </xf>
    <xf numFmtId="0" fontId="5" fillId="0" borderId="14" xfId="146" applyFont="1" applyBorder="1" applyAlignment="1">
      <alignment horizontal="center"/>
      <protection/>
    </xf>
    <xf numFmtId="0" fontId="5" fillId="0" borderId="14" xfId="146" applyFont="1" applyBorder="1" applyAlignment="1">
      <alignment horizontal="center" wrapText="1"/>
      <protection/>
    </xf>
    <xf numFmtId="0" fontId="4" fillId="0" borderId="14" xfId="143" applyFont="1" applyBorder="1" applyAlignment="1">
      <alignment horizontal="center" wrapText="1"/>
      <protection/>
    </xf>
    <xf numFmtId="0" fontId="4" fillId="0" borderId="14" xfId="143" applyFont="1" applyBorder="1" applyAlignment="1">
      <alignment horizontal="center"/>
      <protection/>
    </xf>
    <xf numFmtId="0" fontId="4" fillId="32" borderId="14" xfId="143" applyFont="1" applyFill="1" applyBorder="1" applyAlignment="1">
      <alignment horizontal="center"/>
      <protection/>
    </xf>
    <xf numFmtId="0" fontId="4" fillId="30" borderId="14" xfId="146" applyFont="1" applyFill="1" applyBorder="1" applyAlignment="1">
      <alignment horizontal="center"/>
      <protection/>
    </xf>
    <xf numFmtId="0" fontId="6" fillId="0" borderId="14" xfId="146" applyFont="1" applyFill="1" applyBorder="1" applyAlignment="1">
      <alignment horizontal="center"/>
      <protection/>
    </xf>
    <xf numFmtId="0" fontId="11" fillId="0" borderId="14" xfId="146" applyFont="1" applyFill="1" applyBorder="1" applyAlignment="1">
      <alignment horizontal="center"/>
      <protection/>
    </xf>
    <xf numFmtId="0" fontId="17" fillId="0" borderId="14" xfId="146" applyFont="1" applyFill="1" applyBorder="1" applyAlignment="1">
      <alignment horizontal="center"/>
      <protection/>
    </xf>
    <xf numFmtId="49" fontId="16" fillId="0" borderId="14" xfId="143" applyNumberFormat="1" applyFont="1" applyBorder="1" applyAlignment="1">
      <alignment horizontal="center"/>
      <protection/>
    </xf>
    <xf numFmtId="0" fontId="5" fillId="0" borderId="14" xfId="143" applyFont="1" applyBorder="1">
      <alignment/>
      <protection/>
    </xf>
    <xf numFmtId="0" fontId="10" fillId="0" borderId="14" xfId="143" applyFont="1" applyBorder="1">
      <alignment/>
      <protection/>
    </xf>
    <xf numFmtId="0" fontId="4" fillId="0" borderId="0" xfId="146" applyFont="1" applyFill="1" applyAlignment="1">
      <alignment horizontal="center"/>
      <protection/>
    </xf>
    <xf numFmtId="0" fontId="8" fillId="23" borderId="0" xfId="143" applyFont="1" applyFill="1" applyAlignment="1">
      <alignment horizontal="centerContinuous"/>
      <protection/>
    </xf>
    <xf numFmtId="0" fontId="9" fillId="23" borderId="0" xfId="143" applyFont="1" applyFill="1" applyAlignment="1">
      <alignment horizontal="centerContinuous"/>
      <protection/>
    </xf>
    <xf numFmtId="49" fontId="9" fillId="23" borderId="0" xfId="143" applyNumberFormat="1" applyFont="1" applyFill="1" applyAlignment="1">
      <alignment horizontal="centerContinuous"/>
      <protection/>
    </xf>
    <xf numFmtId="49" fontId="4" fillId="23" borderId="0" xfId="143" applyNumberFormat="1" applyFont="1" applyFill="1" applyAlignment="1">
      <alignment horizontal="centerContinuous"/>
      <protection/>
    </xf>
    <xf numFmtId="17" fontId="8" fillId="23" borderId="0" xfId="143" applyNumberFormat="1" applyFont="1" applyFill="1" applyAlignment="1">
      <alignment horizontal="centerContinuous"/>
      <protection/>
    </xf>
    <xf numFmtId="0" fontId="2" fillId="24" borderId="14" xfId="143" applyFont="1" applyFill="1" applyBorder="1" applyAlignment="1">
      <alignment horizontal="center"/>
      <protection/>
    </xf>
    <xf numFmtId="0" fontId="2" fillId="24" borderId="14" xfId="146" applyFont="1" applyFill="1" applyBorder="1" applyAlignment="1">
      <alignment horizontal="center"/>
      <protection/>
    </xf>
    <xf numFmtId="0" fontId="4" fillId="24" borderId="14" xfId="143" applyFont="1" applyFill="1" applyBorder="1" applyAlignment="1">
      <alignment horizontal="center"/>
      <protection/>
    </xf>
    <xf numFmtId="49" fontId="4" fillId="30" borderId="14" xfId="151" applyNumberFormat="1" applyFont="1" applyFill="1" applyBorder="1" applyAlignment="1">
      <alignment horizontal="center"/>
      <protection/>
    </xf>
    <xf numFmtId="0" fontId="4" fillId="0" borderId="14" xfId="151" applyFont="1" applyBorder="1" applyAlignment="1">
      <alignment horizontal="center"/>
      <protection/>
    </xf>
    <xf numFmtId="0" fontId="6" fillId="0" borderId="14" xfId="151" applyFont="1" applyBorder="1" applyAlignment="1">
      <alignment horizontal="center"/>
      <protection/>
    </xf>
    <xf numFmtId="0" fontId="6" fillId="0" borderId="0" xfId="151" applyFont="1">
      <alignment/>
      <protection/>
    </xf>
    <xf numFmtId="49" fontId="4" fillId="0" borderId="0" xfId="151" applyNumberFormat="1" applyFont="1" applyAlignment="1">
      <alignment horizontal="center"/>
      <protection/>
    </xf>
    <xf numFmtId="0" fontId="4" fillId="0" borderId="0" xfId="151" applyFont="1" applyAlignment="1">
      <alignment horizontal="center"/>
      <protection/>
    </xf>
    <xf numFmtId="0" fontId="2" fillId="9" borderId="17" xfId="155" applyFont="1" applyFill="1" applyBorder="1" applyAlignment="1">
      <alignment horizontal="center"/>
      <protection/>
    </xf>
    <xf numFmtId="49" fontId="2" fillId="9" borderId="17" xfId="155" applyNumberFormat="1" applyFont="1" applyFill="1" applyBorder="1" applyAlignment="1">
      <alignment horizontal="center"/>
      <protection/>
    </xf>
    <xf numFmtId="0" fontId="4" fillId="9" borderId="17" xfId="155" applyFont="1" applyFill="1" applyBorder="1" applyAlignment="1">
      <alignment horizontal="center"/>
      <protection/>
    </xf>
    <xf numFmtId="0" fontId="0" fillId="0" borderId="0" xfId="155" applyFont="1">
      <alignment/>
      <protection/>
    </xf>
    <xf numFmtId="0" fontId="0" fillId="32" borderId="14" xfId="155" applyFont="1" applyFill="1" applyBorder="1">
      <alignment/>
      <protection/>
    </xf>
    <xf numFmtId="0" fontId="0" fillId="32" borderId="14" xfId="155" applyFont="1" applyFill="1" applyBorder="1" applyAlignment="1">
      <alignment horizontal="center"/>
      <protection/>
    </xf>
    <xf numFmtId="0" fontId="15" fillId="0" borderId="14" xfId="155" applyFont="1" applyBorder="1" applyAlignment="1">
      <alignment horizontal="center"/>
      <protection/>
    </xf>
    <xf numFmtId="0" fontId="2" fillId="30" borderId="14" xfId="0" applyFont="1" applyFill="1" applyBorder="1" applyAlignment="1">
      <alignment horizontal="center"/>
    </xf>
    <xf numFmtId="0" fontId="0" fillId="0" borderId="0" xfId="149" applyFont="1" applyFill="1" applyAlignment="1">
      <alignment horizontal="center"/>
      <protection/>
    </xf>
    <xf numFmtId="49" fontId="2" fillId="30" borderId="14" xfId="146" applyNumberFormat="1" applyFont="1" applyFill="1" applyBorder="1" applyAlignment="1">
      <alignment horizontal="center"/>
      <protection/>
    </xf>
    <xf numFmtId="0" fontId="0" fillId="0" borderId="0" xfId="149" applyFont="1" applyFill="1">
      <alignment/>
      <protection/>
    </xf>
    <xf numFmtId="0" fontId="6" fillId="0" borderId="14" xfId="149" applyFont="1" applyBorder="1" applyAlignment="1">
      <alignment horizontal="center"/>
      <protection/>
    </xf>
    <xf numFmtId="0" fontId="6" fillId="0" borderId="14" xfId="149" applyFont="1" applyBorder="1">
      <alignment/>
      <protection/>
    </xf>
    <xf numFmtId="0" fontId="6" fillId="0" borderId="0" xfId="149" applyFont="1">
      <alignment/>
      <protection/>
    </xf>
    <xf numFmtId="0" fontId="12" fillId="0" borderId="14" xfId="149" applyNumberFormat="1" applyFont="1" applyBorder="1" applyAlignment="1">
      <alignment horizontal="center"/>
      <protection/>
    </xf>
    <xf numFmtId="0" fontId="0" fillId="32" borderId="14" xfId="0" applyFont="1" applyFill="1" applyBorder="1" applyAlignment="1">
      <alignment/>
    </xf>
    <xf numFmtId="0" fontId="2" fillId="0" borderId="14" xfId="0" applyFont="1" applyFill="1" applyBorder="1" applyAlignment="1">
      <alignment horizontal="center"/>
    </xf>
    <xf numFmtId="0" fontId="2" fillId="0" borderId="14" xfId="142" applyFont="1" applyFill="1" applyBorder="1" applyAlignment="1">
      <alignment horizontal="center"/>
      <protection/>
    </xf>
    <xf numFmtId="0" fontId="6" fillId="30" borderId="14" xfId="151" applyFont="1" applyFill="1" applyBorder="1" applyAlignment="1">
      <alignment horizontal="center"/>
      <protection/>
    </xf>
    <xf numFmtId="0" fontId="4" fillId="30" borderId="14" xfId="151" applyFont="1" applyFill="1" applyBorder="1" applyAlignment="1">
      <alignment horizontal="center"/>
      <protection/>
    </xf>
    <xf numFmtId="49" fontId="2" fillId="24" borderId="14" xfId="143" applyNumberFormat="1" applyFont="1" applyFill="1" applyBorder="1" applyAlignment="1">
      <alignment horizontal="center"/>
      <protection/>
    </xf>
    <xf numFmtId="0" fontId="4" fillId="32" borderId="14" xfId="143" applyFont="1" applyFill="1" applyBorder="1" applyAlignment="1">
      <alignment horizontal="center" wrapText="1"/>
      <protection/>
    </xf>
    <xf numFmtId="0" fontId="0" fillId="0" borderId="18" xfId="0" applyFont="1" applyBorder="1" applyAlignment="1">
      <alignment/>
    </xf>
    <xf numFmtId="0" fontId="0" fillId="32" borderId="18" xfId="0" applyFont="1" applyFill="1" applyBorder="1" applyAlignment="1">
      <alignment/>
    </xf>
    <xf numFmtId="0" fontId="2" fillId="0" borderId="14" xfId="155" applyFont="1" applyFill="1" applyBorder="1" applyAlignment="1">
      <alignment horizontal="centerContinuous"/>
      <protection/>
    </xf>
    <xf numFmtId="0" fontId="0" fillId="0" borderId="14" xfId="159" applyFont="1" applyBorder="1" applyAlignment="1">
      <alignment horizontal="center"/>
      <protection/>
    </xf>
    <xf numFmtId="0" fontId="12" fillId="0" borderId="14" xfId="159" applyFont="1" applyFill="1" applyBorder="1" applyAlignment="1">
      <alignment horizontal="center"/>
      <protection/>
    </xf>
    <xf numFmtId="0" fontId="7" fillId="0" borderId="14" xfId="159" applyFont="1" applyFill="1" applyBorder="1" applyAlignment="1">
      <alignment horizontal="center"/>
      <protection/>
    </xf>
    <xf numFmtId="0" fontId="0" fillId="0" borderId="14" xfId="160" applyFont="1" applyBorder="1" applyAlignment="1">
      <alignment horizontal="center"/>
      <protection/>
    </xf>
    <xf numFmtId="0" fontId="0" fillId="0" borderId="14" xfId="160" applyFont="1" applyFill="1" applyBorder="1" applyAlignment="1">
      <alignment horizontal="center"/>
      <protection/>
    </xf>
    <xf numFmtId="0" fontId="6" fillId="0" borderId="14" xfId="149" applyFont="1" applyFill="1" applyBorder="1" applyAlignment="1">
      <alignment horizontal="center"/>
      <protection/>
    </xf>
    <xf numFmtId="0" fontId="6" fillId="0" borderId="0" xfId="149" applyFont="1" applyFill="1">
      <alignment/>
      <protection/>
    </xf>
    <xf numFmtId="0" fontId="0" fillId="0" borderId="0" xfId="0" applyNumberFormat="1" applyFont="1" applyAlignment="1">
      <alignment horizontal="center"/>
    </xf>
    <xf numFmtId="49" fontId="0" fillId="0" borderId="19" xfId="155" applyNumberFormat="1" applyFont="1" applyBorder="1" applyAlignment="1">
      <alignment horizontal="center"/>
      <protection/>
    </xf>
    <xf numFmtId="49" fontId="0" fillId="30" borderId="19" xfId="0" applyNumberFormat="1" applyFont="1" applyFill="1" applyBorder="1" applyAlignment="1">
      <alignment horizontal="center"/>
    </xf>
    <xf numFmtId="49" fontId="0" fillId="30" borderId="19" xfId="155" applyNumberFormat="1" applyFont="1" applyFill="1" applyBorder="1" applyAlignment="1">
      <alignment horizontal="center"/>
      <protection/>
    </xf>
    <xf numFmtId="49" fontId="0" fillId="0" borderId="19" xfId="155" applyNumberFormat="1" applyFont="1" applyFill="1" applyBorder="1" applyAlignment="1">
      <alignment horizontal="center"/>
      <protection/>
    </xf>
    <xf numFmtId="0" fontId="0" fillId="0" borderId="18" xfId="155" applyNumberFormat="1" applyFont="1" applyBorder="1" applyAlignment="1">
      <alignment horizontal="center"/>
      <protection/>
    </xf>
    <xf numFmtId="0" fontId="0" fillId="30" borderId="18" xfId="0" applyNumberFormat="1" applyFont="1" applyFill="1" applyBorder="1" applyAlignment="1">
      <alignment horizontal="center"/>
    </xf>
    <xf numFmtId="0" fontId="0" fillId="30" borderId="18" xfId="155" applyNumberFormat="1" applyFont="1" applyFill="1" applyBorder="1" applyAlignment="1">
      <alignment horizontal="center"/>
      <protection/>
    </xf>
    <xf numFmtId="0" fontId="0" fillId="0" borderId="18" xfId="0" applyNumberFormat="1" applyFont="1" applyBorder="1" applyAlignment="1">
      <alignment horizontal="center"/>
    </xf>
    <xf numFmtId="0" fontId="0" fillId="0" borderId="18" xfId="0" applyNumberFormat="1" applyFont="1" applyFill="1" applyBorder="1" applyAlignment="1">
      <alignment horizontal="center"/>
    </xf>
    <xf numFmtId="0" fontId="0" fillId="0" borderId="18" xfId="155" applyNumberFormat="1" applyFont="1" applyFill="1" applyBorder="1" applyAlignment="1">
      <alignment horizontal="center"/>
      <protection/>
    </xf>
    <xf numFmtId="0" fontId="0" fillId="32" borderId="18" xfId="155" applyNumberFormat="1" applyFont="1" applyFill="1" applyBorder="1" applyAlignment="1">
      <alignment horizontal="center"/>
      <protection/>
    </xf>
    <xf numFmtId="0" fontId="0" fillId="30" borderId="14" xfId="0" applyFont="1" applyFill="1" applyBorder="1" applyAlignment="1">
      <alignment horizontal="left"/>
    </xf>
    <xf numFmtId="0" fontId="0" fillId="30" borderId="0" xfId="0" applyFont="1" applyFill="1" applyAlignment="1">
      <alignment/>
    </xf>
    <xf numFmtId="0" fontId="4" fillId="9" borderId="17" xfId="149" applyFont="1" applyFill="1" applyBorder="1" applyAlignment="1">
      <alignment horizontal="center"/>
      <protection/>
    </xf>
    <xf numFmtId="0" fontId="2" fillId="9" borderId="17" xfId="149" applyFont="1" applyFill="1" applyBorder="1" applyAlignment="1">
      <alignment horizontal="center"/>
      <protection/>
    </xf>
    <xf numFmtId="0" fontId="0" fillId="0" borderId="14" xfId="150" applyFont="1" applyBorder="1">
      <alignment/>
      <protection/>
    </xf>
    <xf numFmtId="0" fontId="2" fillId="0" borderId="14" xfId="149" applyNumberFormat="1" applyFont="1" applyFill="1" applyBorder="1" applyAlignment="1">
      <alignment horizontal="center"/>
      <protection/>
    </xf>
    <xf numFmtId="49" fontId="0" fillId="30" borderId="19" xfId="149" applyNumberFormat="1" applyFont="1" applyFill="1" applyBorder="1" applyAlignment="1">
      <alignment horizontal="center"/>
      <protection/>
    </xf>
    <xf numFmtId="0" fontId="12" fillId="0" borderId="14" xfId="0" applyFont="1" applyBorder="1" applyAlignment="1">
      <alignment horizontal="center"/>
    </xf>
    <xf numFmtId="0" fontId="6" fillId="0" borderId="14" xfId="149" applyNumberFormat="1" applyFont="1" applyBorder="1" applyAlignment="1">
      <alignment horizontal="center"/>
      <protection/>
    </xf>
    <xf numFmtId="0" fontId="6" fillId="0" borderId="14" xfId="149" applyNumberFormat="1" applyFont="1" applyFill="1" applyBorder="1" applyAlignment="1">
      <alignment horizontal="center" wrapText="1"/>
      <protection/>
    </xf>
    <xf numFmtId="0" fontId="0" fillId="30" borderId="20" xfId="149" applyFont="1" applyFill="1" applyBorder="1">
      <alignment/>
      <protection/>
    </xf>
    <xf numFmtId="0" fontId="0" fillId="30" borderId="20" xfId="149" applyNumberFormat="1" applyFont="1" applyFill="1" applyBorder="1" applyAlignment="1">
      <alignment horizontal="center"/>
      <protection/>
    </xf>
    <xf numFmtId="0" fontId="0" fillId="30" borderId="20" xfId="149" applyFont="1" applyFill="1" applyBorder="1" applyAlignment="1">
      <alignment horizontal="center"/>
      <protection/>
    </xf>
    <xf numFmtId="49" fontId="0" fillId="30" borderId="20" xfId="149" applyNumberFormat="1" applyFont="1" applyFill="1" applyBorder="1" applyAlignment="1">
      <alignment horizontal="center"/>
      <protection/>
    </xf>
    <xf numFmtId="0" fontId="4" fillId="30" borderId="20" xfId="149" applyFont="1" applyFill="1" applyBorder="1" applyAlignment="1">
      <alignment horizontal="center"/>
      <protection/>
    </xf>
    <xf numFmtId="0" fontId="0" fillId="30" borderId="16" xfId="149" applyFont="1" applyFill="1" applyBorder="1">
      <alignment/>
      <protection/>
    </xf>
    <xf numFmtId="0" fontId="0" fillId="30" borderId="16" xfId="149" applyNumberFormat="1" applyFont="1" applyFill="1" applyBorder="1" applyAlignment="1">
      <alignment horizontal="center"/>
      <protection/>
    </xf>
    <xf numFmtId="0" fontId="0" fillId="30" borderId="16" xfId="149" applyFont="1" applyFill="1" applyBorder="1" applyAlignment="1">
      <alignment horizontal="center"/>
      <protection/>
    </xf>
    <xf numFmtId="49" fontId="0" fillId="30" borderId="16" xfId="149" applyNumberFormat="1" applyFont="1" applyFill="1" applyBorder="1" applyAlignment="1">
      <alignment horizontal="center"/>
      <protection/>
    </xf>
    <xf numFmtId="0" fontId="4" fillId="30" borderId="16" xfId="149" applyFont="1" applyFill="1" applyBorder="1" applyAlignment="1">
      <alignment horizontal="center"/>
      <protection/>
    </xf>
    <xf numFmtId="0" fontId="0" fillId="0" borderId="20" xfId="0" applyFont="1" applyBorder="1" applyAlignment="1">
      <alignment horizontal="center"/>
    </xf>
    <xf numFmtId="0" fontId="0" fillId="0" borderId="16" xfId="149" applyFont="1" applyFill="1" applyBorder="1" applyAlignment="1">
      <alignment horizontal="center"/>
      <protection/>
    </xf>
    <xf numFmtId="0" fontId="2" fillId="0" borderId="16" xfId="149" applyNumberFormat="1" applyFont="1" applyFill="1" applyBorder="1" applyAlignment="1">
      <alignment horizontal="center"/>
      <protection/>
    </xf>
    <xf numFmtId="0" fontId="15" fillId="0" borderId="18" xfId="155" applyFont="1" applyBorder="1" applyAlignment="1">
      <alignment horizontal="center"/>
      <protection/>
    </xf>
    <xf numFmtId="0" fontId="2" fillId="32" borderId="14" xfId="155" applyFont="1" applyFill="1" applyBorder="1" applyAlignment="1">
      <alignment horizontal="center"/>
      <protection/>
    </xf>
    <xf numFmtId="0" fontId="2" fillId="0" borderId="14" xfId="149" applyFont="1" applyFill="1" applyBorder="1" applyAlignment="1">
      <alignment horizontal="center"/>
      <protection/>
    </xf>
    <xf numFmtId="0" fontId="35" fillId="0" borderId="14" xfId="155" applyFont="1" applyBorder="1" applyAlignment="1">
      <alignment horizontal="center"/>
      <protection/>
    </xf>
    <xf numFmtId="0" fontId="36" fillId="0" borderId="14" xfId="155" applyFont="1" applyBorder="1" applyAlignment="1">
      <alignment horizontal="center"/>
      <protection/>
    </xf>
    <xf numFmtId="0" fontId="0" fillId="0" borderId="14" xfId="152" applyFont="1" applyBorder="1">
      <alignment/>
      <protection/>
    </xf>
    <xf numFmtId="0" fontId="2" fillId="0" borderId="0" xfId="0" applyFont="1" applyAlignment="1">
      <alignment horizontal="center"/>
    </xf>
    <xf numFmtId="0" fontId="0" fillId="0" borderId="14" xfId="152" applyFont="1" applyBorder="1" applyAlignment="1">
      <alignment horizontal="center"/>
      <protection/>
    </xf>
    <xf numFmtId="49" fontId="2" fillId="9" borderId="17" xfId="149" applyNumberFormat="1" applyFont="1" applyFill="1" applyBorder="1" applyAlignment="1">
      <alignment horizontal="center"/>
      <protection/>
    </xf>
    <xf numFmtId="0" fontId="0" fillId="0" borderId="14" xfId="150" applyFont="1" applyBorder="1" applyAlignment="1">
      <alignment horizontal="center"/>
      <protection/>
    </xf>
    <xf numFmtId="0" fontId="0" fillId="0" borderId="14" xfId="150" applyFont="1" applyFill="1" applyBorder="1" applyAlignment="1">
      <alignment horizontal="center"/>
      <protection/>
    </xf>
    <xf numFmtId="0" fontId="6" fillId="0" borderId="14" xfId="150" applyFont="1" applyBorder="1" applyAlignment="1">
      <alignment horizontal="center"/>
      <protection/>
    </xf>
    <xf numFmtId="0" fontId="6" fillId="0" borderId="14" xfId="150" applyFont="1" applyFill="1" applyBorder="1" applyAlignment="1">
      <alignment horizontal="center"/>
      <protection/>
    </xf>
    <xf numFmtId="0" fontId="0" fillId="0" borderId="14" xfId="159" applyFont="1" applyBorder="1">
      <alignment/>
      <protection/>
    </xf>
    <xf numFmtId="0" fontId="0" fillId="0" borderId="14" xfId="155" applyFont="1" applyFill="1" applyBorder="1" applyAlignment="1">
      <alignment horizontal="center" shrinkToFit="1"/>
      <protection/>
    </xf>
    <xf numFmtId="0" fontId="0" fillId="0" borderId="14" xfId="144" applyFont="1" applyBorder="1" applyAlignment="1">
      <alignment horizontal="center"/>
      <protection/>
    </xf>
    <xf numFmtId="0" fontId="0" fillId="0" borderId="14" xfId="0" applyFont="1" applyBorder="1" applyAlignment="1">
      <alignment horizontal="center"/>
    </xf>
    <xf numFmtId="0" fontId="0" fillId="0" borderId="18" xfId="144" applyFont="1" applyBorder="1" applyAlignment="1">
      <alignment horizontal="center"/>
      <protection/>
    </xf>
    <xf numFmtId="0" fontId="0" fillId="0" borderId="14" xfId="144" applyFont="1" applyFill="1" applyBorder="1" applyAlignment="1">
      <alignment horizontal="center"/>
      <protection/>
    </xf>
    <xf numFmtId="0" fontId="0" fillId="0" borderId="18" xfId="159" applyNumberFormat="1" applyFont="1" applyBorder="1" applyAlignment="1">
      <alignment horizontal="center"/>
      <protection/>
    </xf>
    <xf numFmtId="0" fontId="4" fillId="0" borderId="14" xfId="144" applyFont="1" applyFill="1" applyBorder="1" applyAlignment="1">
      <alignment horizontal="center"/>
      <protection/>
    </xf>
    <xf numFmtId="0" fontId="4" fillId="0" borderId="14" xfId="144" applyFont="1" applyBorder="1" applyAlignment="1">
      <alignment horizontal="center"/>
      <protection/>
    </xf>
    <xf numFmtId="0" fontId="5" fillId="0" borderId="14" xfId="155" applyFont="1" applyBorder="1">
      <alignment/>
      <protection/>
    </xf>
    <xf numFmtId="0" fontId="4" fillId="0" borderId="14" xfId="150" applyFont="1" applyFill="1" applyBorder="1" applyAlignment="1">
      <alignment horizontal="center"/>
      <protection/>
    </xf>
    <xf numFmtId="0" fontId="4" fillId="0" borderId="14" xfId="150" applyFont="1" applyBorder="1" applyAlignment="1">
      <alignment horizontal="center"/>
      <protection/>
    </xf>
    <xf numFmtId="0" fontId="4" fillId="0" borderId="14" xfId="152" applyFont="1" applyFill="1" applyBorder="1" applyAlignment="1">
      <alignment horizontal="center"/>
      <protection/>
    </xf>
    <xf numFmtId="0" fontId="4" fillId="0" borderId="14" xfId="152" applyFont="1" applyBorder="1" applyAlignment="1">
      <alignment horizontal="center"/>
      <protection/>
    </xf>
    <xf numFmtId="0" fontId="4" fillId="30" borderId="14" xfId="152" applyFont="1" applyFill="1" applyBorder="1" applyAlignment="1">
      <alignment horizontal="center"/>
      <protection/>
    </xf>
    <xf numFmtId="0" fontId="5" fillId="0" borderId="14" xfId="149" applyFont="1" applyBorder="1">
      <alignment/>
      <protection/>
    </xf>
    <xf numFmtId="0" fontId="15" fillId="0" borderId="16" xfId="149" applyFont="1" applyFill="1" applyBorder="1">
      <alignment/>
      <protection/>
    </xf>
    <xf numFmtId="0" fontId="5" fillId="0" borderId="14" xfId="155" applyFont="1" applyBorder="1" applyAlignment="1">
      <alignment horizontal="left"/>
      <protection/>
    </xf>
    <xf numFmtId="49" fontId="2" fillId="9" borderId="14" xfId="155" applyNumberFormat="1" applyFont="1" applyFill="1" applyBorder="1" applyAlignment="1">
      <alignment horizontal="center"/>
      <protection/>
    </xf>
    <xf numFmtId="0" fontId="2" fillId="9" borderId="14" xfId="155" applyNumberFormat="1" applyFont="1" applyFill="1" applyBorder="1" applyAlignment="1">
      <alignment horizontal="center"/>
      <protection/>
    </xf>
    <xf numFmtId="0" fontId="8" fillId="20" borderId="0" xfId="155" applyFont="1" applyFill="1" applyAlignment="1">
      <alignment horizontal="centerContinuous"/>
      <protection/>
    </xf>
    <xf numFmtId="0" fontId="37" fillId="20" borderId="0" xfId="155" applyFont="1" applyFill="1" applyAlignment="1">
      <alignment horizontal="centerContinuous"/>
      <protection/>
    </xf>
    <xf numFmtId="0" fontId="37" fillId="20" borderId="0" xfId="155" applyFont="1" applyFill="1" applyBorder="1" applyAlignment="1">
      <alignment horizontal="centerContinuous"/>
      <protection/>
    </xf>
    <xf numFmtId="49" fontId="38" fillId="20" borderId="0" xfId="155" applyNumberFormat="1" applyFont="1" applyFill="1" applyBorder="1" applyAlignment="1">
      <alignment horizontal="centerContinuous"/>
      <protection/>
    </xf>
    <xf numFmtId="0" fontId="37" fillId="20" borderId="0" xfId="155" applyNumberFormat="1" applyFont="1" applyFill="1" applyBorder="1" applyAlignment="1">
      <alignment horizontal="centerContinuous"/>
      <protection/>
    </xf>
    <xf numFmtId="0" fontId="37" fillId="0" borderId="0" xfId="155" applyFont="1" applyFill="1" applyAlignment="1">
      <alignment/>
      <protection/>
    </xf>
    <xf numFmtId="0" fontId="37" fillId="0" borderId="0" xfId="155" applyFont="1" applyFill="1" applyBorder="1" applyAlignment="1">
      <alignment/>
      <protection/>
    </xf>
    <xf numFmtId="49" fontId="39" fillId="0" borderId="0" xfId="0" applyNumberFormat="1" applyFont="1" applyFill="1" applyBorder="1" applyAlignment="1">
      <alignment horizontal="center"/>
    </xf>
    <xf numFmtId="0" fontId="39" fillId="0" borderId="0" xfId="0" applyFont="1" applyFill="1" applyBorder="1" applyAlignment="1">
      <alignment/>
    </xf>
    <xf numFmtId="17" fontId="8" fillId="20" borderId="0" xfId="155" applyNumberFormat="1" applyFont="1" applyFill="1" applyAlignment="1">
      <alignment horizontal="centerContinuous"/>
      <protection/>
    </xf>
    <xf numFmtId="0" fontId="0" fillId="0" borderId="19" xfId="144" applyFont="1" applyFill="1" applyBorder="1" applyAlignment="1">
      <alignment horizontal="center"/>
      <protection/>
    </xf>
    <xf numFmtId="0" fontId="0" fillId="0" borderId="19" xfId="144" applyFont="1" applyBorder="1" applyAlignment="1">
      <alignment horizontal="center"/>
      <protection/>
    </xf>
    <xf numFmtId="0" fontId="0" fillId="0" borderId="19" xfId="155" applyFont="1" applyBorder="1" applyAlignment="1">
      <alignment horizontal="center"/>
      <protection/>
    </xf>
    <xf numFmtId="0" fontId="5" fillId="0" borderId="14" xfId="155" applyFont="1" applyFill="1" applyBorder="1">
      <alignment/>
      <protection/>
    </xf>
    <xf numFmtId="0" fontId="4" fillId="0" borderId="0" xfId="0" applyFont="1" applyBorder="1" applyAlignment="1">
      <alignment horizontal="center"/>
    </xf>
    <xf numFmtId="0" fontId="8" fillId="21" borderId="0" xfId="149" applyFont="1" applyFill="1" applyAlignment="1">
      <alignment horizontal="centerContinuous"/>
      <protection/>
    </xf>
    <xf numFmtId="0" fontId="8" fillId="21" borderId="0" xfId="149" applyNumberFormat="1" applyFont="1" applyFill="1" applyAlignment="1">
      <alignment horizontal="centerContinuous"/>
      <protection/>
    </xf>
    <xf numFmtId="0" fontId="37" fillId="21" borderId="0" xfId="149" applyFont="1" applyFill="1" applyAlignment="1">
      <alignment horizontal="centerContinuous"/>
      <protection/>
    </xf>
    <xf numFmtId="49" fontId="37" fillId="21" borderId="0" xfId="149" applyNumberFormat="1" applyFont="1" applyFill="1" applyAlignment="1">
      <alignment horizontal="centerContinuous"/>
      <protection/>
    </xf>
    <xf numFmtId="0" fontId="37" fillId="0" borderId="0" xfId="149" applyFont="1" applyFill="1" applyAlignment="1">
      <alignment horizontal="centerContinuous"/>
      <protection/>
    </xf>
    <xf numFmtId="0" fontId="39" fillId="0" borderId="0" xfId="149" applyFont="1">
      <alignment/>
      <protection/>
    </xf>
    <xf numFmtId="17" fontId="8" fillId="21" borderId="0" xfId="149" applyNumberFormat="1" applyFont="1" applyFill="1" applyAlignment="1">
      <alignment horizontal="centerContinuous"/>
      <protection/>
    </xf>
    <xf numFmtId="0" fontId="8" fillId="33" borderId="0" xfId="0" applyFont="1" applyFill="1" applyAlignment="1">
      <alignment horizontal="centerContinuous"/>
    </xf>
    <xf numFmtId="0" fontId="37" fillId="33" borderId="0" xfId="0" applyFont="1" applyFill="1" applyAlignment="1">
      <alignment horizontal="centerContinuous"/>
    </xf>
    <xf numFmtId="49" fontId="38" fillId="33" borderId="0" xfId="0" applyNumberFormat="1" applyFont="1" applyFill="1" applyAlignment="1">
      <alignment horizontal="centerContinuous"/>
    </xf>
    <xf numFmtId="0" fontId="37" fillId="0" borderId="0" xfId="0" applyFont="1" applyAlignment="1">
      <alignment/>
    </xf>
    <xf numFmtId="17" fontId="8" fillId="33" borderId="0" xfId="0" applyNumberFormat="1" applyFont="1" applyFill="1" applyAlignment="1">
      <alignment horizontal="centerContinuous"/>
    </xf>
    <xf numFmtId="49" fontId="0" fillId="0" borderId="14" xfId="155" applyNumberFormat="1" applyFont="1" applyFill="1" applyBorder="1" applyAlignment="1">
      <alignment horizontal="center"/>
      <protection/>
    </xf>
    <xf numFmtId="0" fontId="0" fillId="0" borderId="14" xfId="152" applyFont="1" applyFill="1" applyBorder="1" applyAlignment="1">
      <alignment horizontal="center"/>
      <protection/>
    </xf>
    <xf numFmtId="0" fontId="0" fillId="30" borderId="14" xfId="152" applyFont="1" applyFill="1" applyBorder="1" applyAlignment="1">
      <alignment horizontal="center"/>
      <protection/>
    </xf>
    <xf numFmtId="0" fontId="0" fillId="0" borderId="0" xfId="150" applyFont="1" applyFill="1" applyAlignment="1">
      <alignment horizontal="center"/>
      <protection/>
    </xf>
    <xf numFmtId="0" fontId="0" fillId="0" borderId="19" xfId="150" applyFont="1" applyFill="1" applyBorder="1" applyAlignment="1">
      <alignment horizontal="center"/>
      <protection/>
    </xf>
    <xf numFmtId="0" fontId="0" fillId="0" borderId="19" xfId="150" applyFont="1" applyBorder="1" applyAlignment="1">
      <alignment horizontal="center"/>
      <protection/>
    </xf>
    <xf numFmtId="0" fontId="0" fillId="0" borderId="0" xfId="150" applyFont="1" applyAlignment="1">
      <alignment horizontal="center"/>
      <protection/>
    </xf>
    <xf numFmtId="0" fontId="4" fillId="0" borderId="14" xfId="144" applyFont="1" applyBorder="1" applyAlignment="1">
      <alignment horizontal="center" wrapText="1"/>
      <protection/>
    </xf>
    <xf numFmtId="0" fontId="4" fillId="0" borderId="14" xfId="144" applyFont="1" applyBorder="1" applyAlignment="1">
      <alignment/>
      <protection/>
    </xf>
    <xf numFmtId="0" fontId="0" fillId="0" borderId="0" xfId="156" applyAlignment="1">
      <alignment horizontal="center"/>
      <protection/>
    </xf>
    <xf numFmtId="0" fontId="0" fillId="0" borderId="0" xfId="156" applyFont="1" applyAlignment="1">
      <alignment horizontal="center"/>
      <protection/>
    </xf>
    <xf numFmtId="0" fontId="12" fillId="0" borderId="14" xfId="155" applyFont="1" applyFill="1" applyBorder="1" applyAlignment="1">
      <alignment horizontal="center"/>
      <protection/>
    </xf>
    <xf numFmtId="0" fontId="0" fillId="0" borderId="14" xfId="155" applyNumberFormat="1" applyFont="1" applyFill="1" applyBorder="1" applyAlignment="1">
      <alignment horizontal="center"/>
      <protection/>
    </xf>
    <xf numFmtId="0" fontId="0" fillId="0" borderId="14" xfId="156" applyFill="1" applyBorder="1" applyAlignment="1">
      <alignment horizontal="center"/>
      <protection/>
    </xf>
    <xf numFmtId="0" fontId="0" fillId="0" borderId="14" xfId="156" applyFont="1" applyFill="1" applyBorder="1" applyAlignment="1">
      <alignment horizontal="center"/>
      <protection/>
    </xf>
    <xf numFmtId="0" fontId="12" fillId="0" borderId="14" xfId="149" applyFont="1" applyFill="1" applyBorder="1" applyAlignment="1">
      <alignment horizontal="center"/>
      <protection/>
    </xf>
    <xf numFmtId="0" fontId="0" fillId="0" borderId="14" xfId="157" applyFill="1" applyBorder="1">
      <alignment/>
      <protection/>
    </xf>
    <xf numFmtId="0" fontId="0" fillId="0" borderId="16" xfId="149" applyFont="1" applyBorder="1">
      <alignment/>
      <protection/>
    </xf>
    <xf numFmtId="0" fontId="0" fillId="0" borderId="16" xfId="149" applyNumberFormat="1" applyFont="1" applyBorder="1" applyAlignment="1">
      <alignment horizontal="center"/>
      <protection/>
    </xf>
    <xf numFmtId="0" fontId="0" fillId="0" borderId="21" xfId="150" applyFont="1" applyBorder="1" applyAlignment="1">
      <alignment horizontal="center"/>
      <protection/>
    </xf>
    <xf numFmtId="0" fontId="4" fillId="0" borderId="16" xfId="150" applyFont="1" applyBorder="1" applyAlignment="1">
      <alignment horizontal="center"/>
      <protection/>
    </xf>
    <xf numFmtId="0" fontId="0" fillId="0" borderId="16" xfId="150" applyFont="1" applyBorder="1" applyAlignment="1">
      <alignment horizontal="center"/>
      <protection/>
    </xf>
    <xf numFmtId="0" fontId="0" fillId="0" borderId="14" xfId="158" applyFill="1" applyBorder="1" applyAlignment="1">
      <alignment horizontal="center"/>
      <protection/>
    </xf>
    <xf numFmtId="0" fontId="0" fillId="0" borderId="14" xfId="145" applyFill="1" applyBorder="1" applyAlignment="1">
      <alignment horizontal="center"/>
      <protection/>
    </xf>
    <xf numFmtId="49" fontId="4" fillId="0" borderId="14" xfId="151" applyNumberFormat="1" applyFont="1" applyFill="1" applyBorder="1" applyAlignment="1">
      <alignment horizontal="center"/>
      <protection/>
    </xf>
    <xf numFmtId="0" fontId="4" fillId="0" borderId="14" xfId="148" applyFont="1" applyFill="1" applyBorder="1" applyAlignment="1">
      <alignment horizontal="center"/>
      <protection/>
    </xf>
    <xf numFmtId="0" fontId="4" fillId="0" borderId="14" xfId="148" applyFont="1" applyBorder="1" applyAlignment="1">
      <alignment horizontal="center"/>
      <protection/>
    </xf>
    <xf numFmtId="0" fontId="4" fillId="0" borderId="14" xfId="145" applyFont="1" applyFill="1" applyBorder="1" applyAlignment="1">
      <alignment horizontal="center"/>
      <protection/>
    </xf>
    <xf numFmtId="49" fontId="37" fillId="33" borderId="0" xfId="0" applyNumberFormat="1" applyFont="1" applyFill="1" applyAlignment="1">
      <alignment horizontal="centerContinuous"/>
    </xf>
    <xf numFmtId="0" fontId="37" fillId="0" borderId="0" xfId="0" applyFont="1" applyFill="1" applyAlignment="1">
      <alignment horizontal="centerContinuous"/>
    </xf>
    <xf numFmtId="0" fontId="0" fillId="0" borderId="0" xfId="155" applyFont="1" applyFill="1" applyBorder="1" applyAlignment="1">
      <alignment horizontal="center"/>
      <protection/>
    </xf>
    <xf numFmtId="49" fontId="0" fillId="0" borderId="0" xfId="155" applyNumberFormat="1" applyFont="1" applyFill="1" applyBorder="1" applyAlignment="1">
      <alignment horizontal="center"/>
      <protection/>
    </xf>
    <xf numFmtId="0" fontId="4" fillId="0" borderId="0" xfId="155" applyFont="1" applyFill="1" applyBorder="1" applyAlignment="1">
      <alignment horizontal="center"/>
      <protection/>
    </xf>
    <xf numFmtId="0" fontId="0" fillId="0" borderId="0" xfId="155" applyNumberFormat="1" applyFont="1" applyFill="1" applyBorder="1" applyAlignment="1">
      <alignment horizontal="center"/>
      <protection/>
    </xf>
    <xf numFmtId="0" fontId="4" fillId="0" borderId="14" xfId="156" applyFont="1" applyFill="1" applyBorder="1" applyAlignment="1">
      <alignment horizontal="center"/>
      <protection/>
    </xf>
    <xf numFmtId="0" fontId="0" fillId="0" borderId="14" xfId="156" applyFont="1" applyBorder="1" applyAlignment="1">
      <alignment horizontal="center"/>
      <protection/>
    </xf>
    <xf numFmtId="0" fontId="4" fillId="0" borderId="14" xfId="156" applyFont="1" applyBorder="1" applyAlignment="1">
      <alignment horizontal="center"/>
      <protection/>
    </xf>
    <xf numFmtId="0" fontId="2" fillId="0" borderId="19" xfId="155" applyFont="1" applyBorder="1" applyAlignment="1">
      <alignment horizontal="center"/>
      <protection/>
    </xf>
    <xf numFmtId="0" fontId="0" fillId="30" borderId="19" xfId="155" applyFont="1" applyFill="1" applyBorder="1" applyAlignment="1">
      <alignment horizontal="center"/>
      <protection/>
    </xf>
    <xf numFmtId="49" fontId="0" fillId="0" borderId="0" xfId="0" applyNumberFormat="1" applyFont="1" applyFill="1" applyBorder="1" applyAlignment="1">
      <alignment horizontal="center"/>
    </xf>
    <xf numFmtId="49" fontId="0" fillId="0" borderId="19" xfId="0" applyNumberFormat="1" applyFont="1" applyFill="1" applyBorder="1" applyAlignment="1">
      <alignment horizontal="center"/>
    </xf>
    <xf numFmtId="0" fontId="0" fillId="0" borderId="19" xfId="155" applyFont="1" applyFill="1" applyBorder="1" applyAlignment="1">
      <alignment horizontal="center"/>
      <protection/>
    </xf>
    <xf numFmtId="0" fontId="0" fillId="0" borderId="0" xfId="0" applyFont="1" applyFill="1" applyBorder="1" applyAlignment="1">
      <alignment/>
    </xf>
    <xf numFmtId="0" fontId="0" fillId="0" borderId="14" xfId="140" applyBorder="1" applyAlignment="1">
      <alignment horizontal="center"/>
      <protection/>
    </xf>
    <xf numFmtId="0" fontId="4" fillId="0" borderId="14" xfId="140" applyFont="1" applyBorder="1" applyAlignment="1">
      <alignment horizontal="center"/>
      <protection/>
    </xf>
    <xf numFmtId="0" fontId="0" fillId="0" borderId="14" xfId="141" applyBorder="1" applyAlignment="1">
      <alignment horizontal="center"/>
      <protection/>
    </xf>
    <xf numFmtId="0" fontId="4" fillId="0" borderId="14" xfId="141" applyFont="1" applyBorder="1" applyAlignment="1">
      <alignment horizontal="center"/>
      <protection/>
    </xf>
    <xf numFmtId="0" fontId="2" fillId="0" borderId="14" xfId="146" applyFont="1" applyBorder="1" applyAlignment="1">
      <alignment horizontal="center"/>
      <protection/>
    </xf>
    <xf numFmtId="0" fontId="4" fillId="0" borderId="16" xfId="143" applyFont="1" applyBorder="1" applyAlignment="1">
      <alignment horizontal="center"/>
      <protection/>
    </xf>
    <xf numFmtId="0" fontId="4" fillId="32" borderId="20" xfId="143" applyFont="1" applyFill="1" applyBorder="1" applyAlignment="1">
      <alignment horizontal="center"/>
      <protection/>
    </xf>
    <xf numFmtId="0" fontId="2" fillId="0" borderId="0" xfId="0" applyFont="1" applyAlignment="1">
      <alignment/>
    </xf>
    <xf numFmtId="0" fontId="12" fillId="0" borderId="14" xfId="144" applyFont="1" applyBorder="1" applyAlignment="1">
      <alignment horizontal="center"/>
      <protection/>
    </xf>
    <xf numFmtId="0" fontId="16" fillId="0" borderId="14" xfId="0" applyFont="1" applyBorder="1" applyAlignment="1">
      <alignment horizontal="center"/>
    </xf>
    <xf numFmtId="0" fontId="0" fillId="0" borderId="0" xfId="0" applyAlignment="1">
      <alignment horizontal="center"/>
    </xf>
    <xf numFmtId="0" fontId="16" fillId="0" borderId="14" xfId="0" applyFont="1" applyFill="1" applyBorder="1" applyAlignment="1">
      <alignment horizontal="center"/>
    </xf>
    <xf numFmtId="0" fontId="16" fillId="0" borderId="14" xfId="159" applyFont="1" applyBorder="1" applyAlignment="1">
      <alignment horizontal="center"/>
      <protection/>
    </xf>
    <xf numFmtId="0" fontId="0" fillId="30" borderId="19" xfId="144" applyFont="1" applyFill="1" applyBorder="1" applyAlignment="1">
      <alignment horizontal="center"/>
      <protection/>
    </xf>
    <xf numFmtId="0" fontId="4" fillId="30" borderId="14" xfId="144" applyFont="1" applyFill="1" applyBorder="1" applyAlignment="1">
      <alignment horizontal="center"/>
      <protection/>
    </xf>
    <xf numFmtId="0" fontId="2" fillId="32" borderId="14" xfId="0" applyFont="1" applyFill="1" applyBorder="1" applyAlignment="1">
      <alignment horizontal="center"/>
    </xf>
    <xf numFmtId="0" fontId="0" fillId="32" borderId="14" xfId="0" applyFont="1" applyFill="1" applyBorder="1" applyAlignment="1">
      <alignment horizontal="center"/>
    </xf>
    <xf numFmtId="0" fontId="0" fillId="32" borderId="19" xfId="144" applyFont="1" applyFill="1" applyBorder="1" applyAlignment="1">
      <alignment horizontal="center"/>
      <protection/>
    </xf>
    <xf numFmtId="0" fontId="4" fillId="32" borderId="14" xfId="144" applyFont="1" applyFill="1" applyBorder="1" applyAlignment="1">
      <alignment horizontal="center"/>
      <protection/>
    </xf>
    <xf numFmtId="0" fontId="0" fillId="32" borderId="18" xfId="0" applyNumberFormat="1" applyFont="1" applyFill="1" applyBorder="1" applyAlignment="1">
      <alignment horizontal="center"/>
    </xf>
    <xf numFmtId="0" fontId="0" fillId="32" borderId="0" xfId="0" applyFont="1" applyFill="1" applyAlignment="1">
      <alignment/>
    </xf>
    <xf numFmtId="0" fontId="0" fillId="0" borderId="14" xfId="144" applyNumberFormat="1" applyFont="1" applyBorder="1" applyAlignment="1">
      <alignment horizontal="center"/>
      <protection/>
    </xf>
    <xf numFmtId="0" fontId="7" fillId="0" borderId="14" xfId="144" applyFont="1" applyBorder="1" applyAlignment="1">
      <alignment horizontal="center"/>
      <protection/>
    </xf>
    <xf numFmtId="0" fontId="0" fillId="0" borderId="14" xfId="0" applyBorder="1" applyAlignment="1">
      <alignment horizontal="center"/>
    </xf>
    <xf numFmtId="0" fontId="0" fillId="0" borderId="14" xfId="0" applyFont="1" applyBorder="1" applyAlignment="1">
      <alignment horizontal="center"/>
    </xf>
    <xf numFmtId="0" fontId="15" fillId="0" borderId="14" xfId="155" applyFont="1" applyBorder="1">
      <alignment/>
      <protection/>
    </xf>
    <xf numFmtId="0" fontId="15" fillId="0" borderId="14" xfId="155" applyFont="1" applyFill="1" applyBorder="1">
      <alignment/>
      <protection/>
    </xf>
    <xf numFmtId="0" fontId="0" fillId="0" borderId="14" xfId="153" applyBorder="1" applyAlignment="1">
      <alignment horizontal="center"/>
      <protection/>
    </xf>
    <xf numFmtId="0" fontId="4" fillId="0" borderId="14" xfId="153" applyFont="1" applyBorder="1" applyAlignment="1">
      <alignment horizontal="center"/>
      <protection/>
    </xf>
    <xf numFmtId="0" fontId="15" fillId="0" borderId="14" xfId="0" applyFont="1" applyBorder="1" applyAlignment="1">
      <alignment horizontal="center"/>
    </xf>
    <xf numFmtId="0" fontId="0" fillId="0" borderId="0" xfId="153" applyAlignment="1">
      <alignment horizontal="center"/>
      <protection/>
    </xf>
    <xf numFmtId="0" fontId="4" fillId="0" borderId="0" xfId="153" applyFont="1" applyAlignment="1">
      <alignment horizontal="center"/>
      <protection/>
    </xf>
    <xf numFmtId="0" fontId="4" fillId="0" borderId="14" xfId="158" applyFont="1" applyFill="1" applyBorder="1" applyAlignment="1">
      <alignment horizontal="center"/>
      <protection/>
    </xf>
    <xf numFmtId="0" fontId="12" fillId="0" borderId="14" xfId="155" applyFont="1" applyBorder="1" applyAlignment="1">
      <alignment horizontal="center"/>
      <protection/>
    </xf>
    <xf numFmtId="0" fontId="0" fillId="0" borderId="14" xfId="153" applyFont="1" applyBorder="1" applyAlignment="1">
      <alignment horizontal="center"/>
      <protection/>
    </xf>
    <xf numFmtId="0" fontId="15" fillId="0" borderId="14" xfId="160" applyFont="1" applyBorder="1" applyAlignment="1">
      <alignment horizontal="center"/>
      <protection/>
    </xf>
    <xf numFmtId="0" fontId="0" fillId="0" borderId="0" xfId="0" applyFont="1" applyAlignment="1">
      <alignment/>
    </xf>
    <xf numFmtId="0" fontId="0" fillId="0" borderId="14" xfId="153" applyFont="1" applyBorder="1" applyAlignment="1">
      <alignment horizontal="center"/>
      <protection/>
    </xf>
    <xf numFmtId="0" fontId="0" fillId="0" borderId="14" xfId="153" applyFont="1" applyBorder="1">
      <alignment/>
      <protection/>
    </xf>
    <xf numFmtId="0" fontId="5" fillId="0" borderId="14" xfId="160" applyFont="1" applyBorder="1" applyAlignment="1">
      <alignment horizontal="center"/>
      <protection/>
    </xf>
    <xf numFmtId="0" fontId="0" fillId="0" borderId="19" xfId="0" applyFont="1" applyBorder="1" applyAlignment="1">
      <alignment horizontal="center"/>
    </xf>
    <xf numFmtId="0" fontId="0" fillId="0" borderId="14" xfId="147" applyBorder="1" applyAlignment="1">
      <alignment horizontal="center"/>
      <protection/>
    </xf>
    <xf numFmtId="0" fontId="0" fillId="0" borderId="14" xfId="147" applyFill="1" applyBorder="1" applyAlignment="1">
      <alignment horizontal="center"/>
      <protection/>
    </xf>
    <xf numFmtId="0" fontId="4" fillId="0" borderId="14" xfId="147" applyFont="1" applyBorder="1" applyAlignment="1">
      <alignment horizontal="center"/>
      <protection/>
    </xf>
    <xf numFmtId="0" fontId="4" fillId="0" borderId="14" xfId="147" applyFont="1" applyFill="1" applyBorder="1" applyAlignment="1">
      <alignment horizontal="center"/>
      <protection/>
    </xf>
    <xf numFmtId="0" fontId="0" fillId="0" borderId="19" xfId="147" applyBorder="1" applyAlignment="1">
      <alignment horizontal="center"/>
      <protection/>
    </xf>
    <xf numFmtId="0" fontId="0" fillId="0" borderId="0" xfId="147" applyFill="1" applyAlignment="1">
      <alignment horizontal="center"/>
      <protection/>
    </xf>
    <xf numFmtId="0" fontId="0" fillId="0" borderId="14" xfId="0" applyBorder="1" applyAlignment="1">
      <alignment/>
    </xf>
    <xf numFmtId="0" fontId="39" fillId="0" borderId="0" xfId="154" applyFont="1">
      <alignment/>
      <protection/>
    </xf>
    <xf numFmtId="0" fontId="0" fillId="0" borderId="0" xfId="154" applyFont="1">
      <alignment/>
      <protection/>
    </xf>
    <xf numFmtId="0" fontId="0" fillId="0" borderId="0" xfId="154" applyFont="1" applyFill="1">
      <alignment/>
      <protection/>
    </xf>
    <xf numFmtId="0" fontId="0" fillId="0" borderId="14" xfId="154" applyFont="1" applyBorder="1" applyAlignment="1">
      <alignment horizontal="center"/>
      <protection/>
    </xf>
    <xf numFmtId="0" fontId="0" fillId="0" borderId="14" xfId="154" applyFont="1" applyBorder="1">
      <alignment/>
      <protection/>
    </xf>
    <xf numFmtId="0" fontId="0" fillId="0" borderId="0" xfId="154" applyFont="1" applyFill="1" applyAlignment="1">
      <alignment horizontal="center"/>
      <protection/>
    </xf>
    <xf numFmtId="0" fontId="0" fillId="0" borderId="14" xfId="154" applyFont="1" applyFill="1" applyBorder="1">
      <alignment/>
      <protection/>
    </xf>
    <xf numFmtId="0" fontId="2" fillId="0" borderId="14" xfId="154" applyFont="1" applyFill="1" applyBorder="1" applyAlignment="1">
      <alignment horizontal="center"/>
      <protection/>
    </xf>
    <xf numFmtId="0" fontId="0" fillId="0" borderId="14" xfId="154" applyFont="1" applyFill="1" applyBorder="1" applyAlignment="1">
      <alignment horizontal="center"/>
      <protection/>
    </xf>
    <xf numFmtId="0" fontId="0" fillId="0" borderId="14" xfId="154" applyNumberFormat="1" applyFont="1" applyFill="1" applyBorder="1" applyAlignment="1">
      <alignment horizontal="center"/>
      <protection/>
    </xf>
    <xf numFmtId="0" fontId="2" fillId="0" borderId="14" xfId="154" applyNumberFormat="1" applyFont="1" applyBorder="1" applyAlignment="1">
      <alignment horizontal="center"/>
      <protection/>
    </xf>
    <xf numFmtId="0" fontId="0" fillId="0" borderId="14" xfId="154" applyNumberFormat="1" applyFont="1" applyBorder="1" applyAlignment="1">
      <alignment horizontal="center"/>
      <protection/>
    </xf>
    <xf numFmtId="0" fontId="2" fillId="0" borderId="14" xfId="154" applyFont="1" applyBorder="1" applyAlignment="1">
      <alignment horizontal="center"/>
      <protection/>
    </xf>
    <xf numFmtId="0" fontId="12" fillId="0" borderId="14" xfId="154" applyNumberFormat="1" applyFont="1" applyFill="1" applyBorder="1" applyAlignment="1">
      <alignment horizontal="center"/>
      <protection/>
    </xf>
    <xf numFmtId="0" fontId="6" fillId="0" borderId="14" xfId="154" applyFont="1" applyBorder="1" applyAlignment="1">
      <alignment horizontal="center"/>
      <protection/>
    </xf>
    <xf numFmtId="0" fontId="6" fillId="0" borderId="14" xfId="154" applyNumberFormat="1" applyFont="1" applyFill="1" applyBorder="1" applyAlignment="1">
      <alignment horizontal="center"/>
      <protection/>
    </xf>
    <xf numFmtId="0" fontId="6" fillId="0" borderId="0" xfId="154" applyFont="1">
      <alignment/>
      <protection/>
    </xf>
    <xf numFmtId="0" fontId="6" fillId="0" borderId="14" xfId="154" applyFont="1" applyFill="1" applyBorder="1" applyAlignment="1">
      <alignment horizontal="center"/>
      <protection/>
    </xf>
    <xf numFmtId="0" fontId="6" fillId="0" borderId="0" xfId="154" applyFont="1" applyFill="1">
      <alignment/>
      <protection/>
    </xf>
    <xf numFmtId="0" fontId="6" fillId="0" borderId="14" xfId="154" applyFont="1" applyBorder="1">
      <alignment/>
      <protection/>
    </xf>
    <xf numFmtId="0" fontId="12" fillId="0" borderId="14" xfId="154" applyFont="1" applyBorder="1" applyAlignment="1">
      <alignment horizontal="center"/>
      <protection/>
    </xf>
    <xf numFmtId="0" fontId="0" fillId="0" borderId="0" xfId="154">
      <alignment/>
      <protection/>
    </xf>
    <xf numFmtId="0" fontId="4" fillId="0" borderId="14" xfId="157" applyFont="1" applyFill="1" applyBorder="1" applyAlignment="1">
      <alignment horizontal="center"/>
      <protection/>
    </xf>
    <xf numFmtId="14" fontId="0" fillId="0" borderId="14" xfId="154" applyNumberFormat="1" applyFont="1" applyBorder="1" applyAlignment="1">
      <alignment horizontal="center"/>
      <protection/>
    </xf>
    <xf numFmtId="0" fontId="0" fillId="0" borderId="20" xfId="154" applyFont="1" applyBorder="1" applyAlignment="1">
      <alignment horizontal="center"/>
      <protection/>
    </xf>
    <xf numFmtId="0" fontId="15" fillId="0" borderId="14" xfId="154" applyFont="1" applyBorder="1">
      <alignment/>
      <protection/>
    </xf>
    <xf numFmtId="0" fontId="0" fillId="0" borderId="0" xfId="154" applyFont="1" applyAlignment="1">
      <alignment horizontal="center"/>
      <protection/>
    </xf>
    <xf numFmtId="49" fontId="0" fillId="0" borderId="0" xfId="154" applyNumberFormat="1" applyFont="1" applyAlignment="1">
      <alignment horizontal="center"/>
      <protection/>
    </xf>
    <xf numFmtId="14" fontId="0" fillId="0" borderId="0" xfId="154" applyNumberFormat="1" applyFont="1" applyAlignment="1">
      <alignment horizontal="center"/>
      <protection/>
    </xf>
    <xf numFmtId="0" fontId="0" fillId="34" borderId="14" xfId="155" applyFont="1" applyFill="1" applyBorder="1">
      <alignment/>
      <protection/>
    </xf>
    <xf numFmtId="0" fontId="0" fillId="34" borderId="14" xfId="155" applyFont="1" applyFill="1" applyBorder="1" applyAlignment="1">
      <alignment horizontal="center"/>
      <protection/>
    </xf>
    <xf numFmtId="0" fontId="0" fillId="34" borderId="14" xfId="152" applyFont="1" applyFill="1" applyBorder="1" applyAlignment="1">
      <alignment horizontal="center"/>
      <protection/>
    </xf>
    <xf numFmtId="0" fontId="4" fillId="34" borderId="14" xfId="152" applyFont="1" applyFill="1" applyBorder="1" applyAlignment="1">
      <alignment horizontal="center"/>
      <protection/>
    </xf>
    <xf numFmtId="0" fontId="0" fillId="34" borderId="0" xfId="155" applyFont="1" applyFill="1">
      <alignment/>
      <protection/>
    </xf>
    <xf numFmtId="0" fontId="0" fillId="34" borderId="0" xfId="0" applyFont="1" applyFill="1" applyAlignment="1">
      <alignment/>
    </xf>
    <xf numFmtId="0" fontId="5" fillId="0" borderId="14" xfId="146" applyFont="1" applyBorder="1" applyAlignment="1">
      <alignment horizontal="center" shrinkToFit="1"/>
      <protection/>
    </xf>
    <xf numFmtId="0" fontId="5" fillId="0" borderId="14" xfId="160" applyFont="1" applyFill="1" applyBorder="1" applyAlignment="1">
      <alignment horizontal="center"/>
      <protection/>
    </xf>
    <xf numFmtId="49" fontId="4" fillId="30" borderId="20" xfId="146" applyNumberFormat="1" applyFont="1" applyFill="1" applyBorder="1" applyAlignment="1">
      <alignment horizontal="center"/>
      <protection/>
    </xf>
    <xf numFmtId="49" fontId="4" fillId="30" borderId="16" xfId="146" applyNumberFormat="1" applyFont="1" applyFill="1" applyBorder="1" applyAlignment="1">
      <alignment horizontal="center"/>
      <protection/>
    </xf>
    <xf numFmtId="0" fontId="0" fillId="0" borderId="14" xfId="147" applyFont="1" applyBorder="1" applyAlignment="1">
      <alignment horizontal="center"/>
      <protection/>
    </xf>
    <xf numFmtId="0" fontId="0" fillId="0" borderId="0" xfId="147" applyAlignment="1">
      <alignment horizontal="center"/>
      <protection/>
    </xf>
    <xf numFmtId="0" fontId="4" fillId="0" borderId="14" xfId="140" applyFont="1" applyBorder="1" applyAlignment="1">
      <alignment horizontal="left"/>
      <protection/>
    </xf>
    <xf numFmtId="0" fontId="4" fillId="0" borderId="14" xfId="141" applyFont="1" applyBorder="1" applyAlignment="1">
      <alignment horizontal="left"/>
      <protection/>
    </xf>
    <xf numFmtId="0" fontId="4" fillId="0" borderId="14" xfId="151" applyFont="1" applyBorder="1" applyAlignment="1">
      <alignment horizontal="left"/>
      <protection/>
    </xf>
    <xf numFmtId="0" fontId="0" fillId="0" borderId="14" xfId="139" applyFont="1" applyBorder="1" applyAlignment="1">
      <alignment horizontal="center"/>
      <protection/>
    </xf>
    <xf numFmtId="0" fontId="0" fillId="0" borderId="14" xfId="139" applyFont="1" applyBorder="1">
      <alignment/>
      <protection/>
    </xf>
    <xf numFmtId="0" fontId="2" fillId="0" borderId="14" xfId="155" applyFont="1" applyFill="1" applyBorder="1" applyAlignment="1">
      <alignment horizontal="center"/>
      <protection/>
    </xf>
    <xf numFmtId="0" fontId="2" fillId="0" borderId="14" xfId="139" applyFont="1" applyBorder="1" applyAlignment="1">
      <alignment horizontal="center"/>
      <protection/>
    </xf>
    <xf numFmtId="0" fontId="0" fillId="0" borderId="18" xfId="139" applyNumberFormat="1" applyFont="1" applyBorder="1" applyAlignment="1">
      <alignment horizontal="center"/>
      <protection/>
    </xf>
    <xf numFmtId="0" fontId="0" fillId="0" borderId="14" xfId="144" applyFont="1" applyBorder="1" applyAlignment="1">
      <alignment horizontal="center"/>
      <protection/>
    </xf>
    <xf numFmtId="0" fontId="0" fillId="0" borderId="18" xfId="144" applyFont="1" applyBorder="1" applyAlignment="1">
      <alignment horizontal="center"/>
      <protection/>
    </xf>
    <xf numFmtId="0" fontId="0" fillId="0" borderId="14" xfId="144" applyFont="1" applyFill="1" applyBorder="1" applyAlignment="1">
      <alignment horizontal="center"/>
      <protection/>
    </xf>
    <xf numFmtId="0" fontId="4" fillId="0" borderId="14" xfId="144" applyFont="1" applyFill="1" applyBorder="1" applyAlignment="1">
      <alignment horizontal="center"/>
      <protection/>
    </xf>
    <xf numFmtId="0" fontId="4" fillId="0" borderId="14" xfId="144" applyFont="1" applyBorder="1" applyAlignment="1">
      <alignment horizontal="center"/>
      <protection/>
    </xf>
    <xf numFmtId="0" fontId="0" fillId="0" borderId="19" xfId="144" applyFont="1" applyBorder="1" applyAlignment="1">
      <alignment horizontal="center"/>
      <protection/>
    </xf>
    <xf numFmtId="0" fontId="2" fillId="32" borderId="14" xfId="139" applyFont="1" applyFill="1" applyBorder="1" applyAlignment="1">
      <alignment horizontal="center"/>
      <protection/>
    </xf>
    <xf numFmtId="3" fontId="0" fillId="0" borderId="14" xfId="144" applyNumberFormat="1" applyFont="1" applyBorder="1" applyAlignment="1">
      <alignment horizontal="center"/>
      <protection/>
    </xf>
    <xf numFmtId="0" fontId="0" fillId="0" borderId="14" xfId="155" applyFont="1" applyFill="1" applyBorder="1">
      <alignment/>
      <protection/>
    </xf>
    <xf numFmtId="0" fontId="0" fillId="0" borderId="14" xfId="155" applyFont="1" applyBorder="1" applyAlignment="1">
      <alignment horizontal="center"/>
      <protection/>
    </xf>
    <xf numFmtId="0" fontId="0" fillId="0" borderId="14" xfId="146" applyFont="1" applyFill="1" applyBorder="1">
      <alignment/>
      <protection/>
    </xf>
    <xf numFmtId="0" fontId="16" fillId="0" borderId="0" xfId="15" applyFont="1" applyFill="1" applyAlignment="1">
      <alignment horizontal="center"/>
      <protection/>
    </xf>
    <xf numFmtId="0" fontId="0" fillId="0" borderId="14" xfId="146" applyFont="1" applyFill="1" applyBorder="1" applyAlignment="1">
      <alignment horizontal="center"/>
      <protection/>
    </xf>
    <xf numFmtId="0" fontId="0" fillId="30" borderId="14" xfId="0" applyFont="1" applyFill="1" applyBorder="1" applyAlignment="1">
      <alignment horizontal="center"/>
    </xf>
    <xf numFmtId="0" fontId="0" fillId="0" borderId="14" xfId="155" applyFont="1" applyFill="1" applyBorder="1" applyAlignment="1">
      <alignment horizontal="center"/>
      <protection/>
    </xf>
    <xf numFmtId="0" fontId="15" fillId="0" borderId="14" xfId="159" applyFont="1" applyBorder="1" applyAlignment="1">
      <alignment horizontal="center"/>
      <protection/>
    </xf>
    <xf numFmtId="0" fontId="15" fillId="0" borderId="0" xfId="0" applyFont="1" applyAlignment="1">
      <alignment horizontal="center"/>
    </xf>
    <xf numFmtId="0" fontId="42" fillId="0" borderId="14" xfId="0" applyFont="1" applyBorder="1" applyAlignment="1">
      <alignment horizontal="center"/>
    </xf>
    <xf numFmtId="0" fontId="43" fillId="0" borderId="14" xfId="155" applyFont="1" applyFill="1" applyBorder="1" applyAlignment="1">
      <alignment horizontal="center"/>
      <protection/>
    </xf>
    <xf numFmtId="0" fontId="56" fillId="0" borderId="14" xfId="144" applyFont="1" applyFill="1" applyBorder="1" applyAlignment="1">
      <alignment horizontal="center"/>
      <protection/>
    </xf>
    <xf numFmtId="0" fontId="0" fillId="0" borderId="18" xfId="144" applyFont="1" applyFill="1" applyBorder="1" applyAlignment="1">
      <alignment horizontal="center"/>
      <protection/>
    </xf>
    <xf numFmtId="0" fontId="0" fillId="0" borderId="14" xfId="0" applyFont="1" applyFill="1" applyBorder="1" applyAlignment="1">
      <alignment/>
    </xf>
    <xf numFmtId="0" fontId="45" fillId="0" borderId="14" xfId="0" applyFont="1" applyBorder="1" applyAlignment="1">
      <alignment horizontal="center"/>
    </xf>
    <xf numFmtId="0" fontId="0" fillId="35" borderId="0" xfId="0" applyFont="1" applyFill="1" applyBorder="1" applyAlignment="1">
      <alignment/>
    </xf>
    <xf numFmtId="0" fontId="2" fillId="35" borderId="0" xfId="0" applyFont="1" applyFill="1" applyBorder="1" applyAlignment="1">
      <alignment/>
    </xf>
    <xf numFmtId="0" fontId="4" fillId="0" borderId="14" xfId="144" applyFont="1" applyFill="1" applyBorder="1" applyAlignment="1">
      <alignment/>
      <protection/>
    </xf>
    <xf numFmtId="0" fontId="0" fillId="35" borderId="14" xfId="155" applyFont="1" applyFill="1" applyBorder="1">
      <alignment/>
      <protection/>
    </xf>
    <xf numFmtId="0" fontId="0" fillId="35" borderId="14" xfId="155" applyFont="1" applyFill="1" applyBorder="1" applyAlignment="1">
      <alignment horizontal="center"/>
      <protection/>
    </xf>
    <xf numFmtId="49" fontId="0" fillId="35" borderId="19" xfId="155" applyNumberFormat="1" applyFont="1" applyFill="1" applyBorder="1" applyAlignment="1">
      <alignment horizontal="center"/>
      <protection/>
    </xf>
    <xf numFmtId="0" fontId="4" fillId="35" borderId="14" xfId="155" applyFont="1" applyFill="1" applyBorder="1" applyAlignment="1">
      <alignment horizontal="center"/>
      <protection/>
    </xf>
    <xf numFmtId="0" fontId="0" fillId="35" borderId="18" xfId="155" applyNumberFormat="1" applyFont="1" applyFill="1" applyBorder="1" applyAlignment="1">
      <alignment horizontal="center"/>
      <protection/>
    </xf>
    <xf numFmtId="0" fontId="0" fillId="35" borderId="0" xfId="0" applyFont="1" applyFill="1" applyAlignment="1">
      <alignment/>
    </xf>
    <xf numFmtId="0" fontId="0" fillId="36" borderId="14" xfId="144" applyFont="1" applyFill="1" applyBorder="1" applyAlignment="1">
      <alignment horizontal="center"/>
      <protection/>
    </xf>
    <xf numFmtId="0" fontId="4" fillId="36" borderId="14" xfId="144" applyFont="1" applyFill="1" applyBorder="1" applyAlignment="1">
      <alignment/>
      <protection/>
    </xf>
    <xf numFmtId="0" fontId="0" fillId="0" borderId="0" xfId="143" applyFont="1" applyFill="1">
      <alignment/>
      <protection/>
    </xf>
    <xf numFmtId="0" fontId="0" fillId="0" borderId="14" xfId="155" applyFont="1" applyBorder="1" applyAlignment="1">
      <alignment horizontal="left"/>
      <protection/>
    </xf>
    <xf numFmtId="0" fontId="0" fillId="0" borderId="14" xfId="146" applyFont="1" applyBorder="1" applyAlignment="1">
      <alignment horizontal="center"/>
      <protection/>
    </xf>
    <xf numFmtId="0" fontId="0" fillId="0" borderId="14" xfId="143" applyFont="1" applyBorder="1" applyAlignment="1">
      <alignment horizontal="center" wrapText="1"/>
      <protection/>
    </xf>
    <xf numFmtId="0" fontId="0" fillId="0" borderId="0" xfId="146" applyFont="1">
      <alignment/>
      <protection/>
    </xf>
    <xf numFmtId="0" fontId="0" fillId="0" borderId="14" xfId="146" applyFont="1" applyBorder="1">
      <alignment/>
      <protection/>
    </xf>
    <xf numFmtId="0" fontId="0" fillId="30" borderId="14" xfId="146" applyFont="1" applyFill="1" applyBorder="1">
      <alignment/>
      <protection/>
    </xf>
    <xf numFmtId="0" fontId="0" fillId="30" borderId="14" xfId="146" applyFont="1" applyFill="1" applyBorder="1" applyAlignment="1">
      <alignment horizontal="center"/>
      <protection/>
    </xf>
    <xf numFmtId="49" fontId="0" fillId="30" borderId="14" xfId="146" applyNumberFormat="1" applyFont="1" applyFill="1" applyBorder="1" applyAlignment="1">
      <alignment horizontal="center"/>
      <protection/>
    </xf>
    <xf numFmtId="0" fontId="0" fillId="32" borderId="14" xfId="143" applyFont="1" applyFill="1" applyBorder="1" applyAlignment="1">
      <alignment horizontal="center" wrapText="1"/>
      <protection/>
    </xf>
    <xf numFmtId="0" fontId="0" fillId="0" borderId="14" xfId="143" applyFont="1" applyBorder="1" applyAlignment="1">
      <alignment horizontal="left"/>
      <protection/>
    </xf>
    <xf numFmtId="49" fontId="0" fillId="0" borderId="14" xfId="146" applyNumberFormat="1" applyFont="1" applyBorder="1" applyAlignment="1">
      <alignment horizontal="center"/>
      <protection/>
    </xf>
    <xf numFmtId="0" fontId="3" fillId="0" borderId="14" xfId="128" applyFont="1" applyBorder="1" applyAlignment="1">
      <alignment horizontal="center"/>
      <protection/>
    </xf>
    <xf numFmtId="0" fontId="3" fillId="0" borderId="14" xfId="128" applyFont="1" applyBorder="1" applyAlignment="1">
      <alignment horizontal="center"/>
      <protection/>
    </xf>
    <xf numFmtId="0" fontId="0" fillId="0" borderId="14" xfId="128" applyFont="1" applyBorder="1">
      <alignment/>
      <protection/>
    </xf>
    <xf numFmtId="49" fontId="0" fillId="0" borderId="14" xfId="143" applyNumberFormat="1" applyFont="1" applyFill="1" applyBorder="1" applyAlignment="1">
      <alignment horizontal="center"/>
      <protection/>
    </xf>
    <xf numFmtId="0" fontId="0" fillId="0" borderId="14" xfId="128" applyFont="1" applyBorder="1" applyAlignment="1">
      <alignment horizontal="center"/>
      <protection/>
    </xf>
    <xf numFmtId="0" fontId="0" fillId="0" borderId="14" xfId="143" applyFont="1" applyBorder="1" applyAlignment="1">
      <alignment horizontal="center"/>
      <protection/>
    </xf>
    <xf numFmtId="0" fontId="0" fillId="0" borderId="16" xfId="146" applyFont="1" applyBorder="1" applyAlignment="1">
      <alignment horizontal="center"/>
      <protection/>
    </xf>
    <xf numFmtId="0" fontId="0" fillId="0" borderId="0" xfId="128" applyFont="1" applyAlignment="1">
      <alignment horizontal="center"/>
      <protection/>
    </xf>
    <xf numFmtId="0" fontId="0" fillId="0" borderId="14" xfId="128" applyFont="1" applyFill="1" applyBorder="1" applyAlignment="1">
      <alignment horizontal="center"/>
      <protection/>
    </xf>
    <xf numFmtId="0" fontId="0" fillId="30" borderId="20" xfId="146" applyFont="1" applyFill="1" applyBorder="1">
      <alignment/>
      <protection/>
    </xf>
    <xf numFmtId="0" fontId="0" fillId="30" borderId="20" xfId="146" applyFont="1" applyFill="1" applyBorder="1" applyAlignment="1">
      <alignment horizontal="center"/>
      <protection/>
    </xf>
    <xf numFmtId="49" fontId="0" fillId="30" borderId="20" xfId="146" applyNumberFormat="1" applyFont="1" applyFill="1" applyBorder="1" applyAlignment="1">
      <alignment horizontal="center"/>
      <protection/>
    </xf>
    <xf numFmtId="0" fontId="0" fillId="0" borderId="14" xfId="143" applyFont="1" applyFill="1" applyBorder="1" applyAlignment="1">
      <alignment horizontal="left"/>
      <protection/>
    </xf>
    <xf numFmtId="0" fontId="0" fillId="0" borderId="14" xfId="143" applyFont="1" applyFill="1" applyBorder="1" applyAlignment="1">
      <alignment horizontal="center"/>
      <protection/>
    </xf>
    <xf numFmtId="0" fontId="0" fillId="0" borderId="14" xfId="145" applyFont="1" applyFill="1" applyBorder="1" applyAlignment="1">
      <alignment horizontal="center"/>
      <protection/>
    </xf>
    <xf numFmtId="0" fontId="0" fillId="0" borderId="14" xfId="160" applyFont="1" applyFill="1" applyBorder="1" applyAlignment="1">
      <alignment horizontal="center"/>
      <protection/>
    </xf>
    <xf numFmtId="0" fontId="0" fillId="30" borderId="16" xfId="146" applyFont="1" applyFill="1" applyBorder="1">
      <alignment/>
      <protection/>
    </xf>
    <xf numFmtId="0" fontId="0" fillId="30" borderId="16" xfId="146" applyFont="1" applyFill="1" applyBorder="1" applyAlignment="1">
      <alignment horizontal="center"/>
      <protection/>
    </xf>
    <xf numFmtId="49" fontId="0" fillId="30" borderId="16" xfId="146" applyNumberFormat="1" applyFont="1" applyFill="1" applyBorder="1" applyAlignment="1">
      <alignment horizontal="center"/>
      <protection/>
    </xf>
    <xf numFmtId="0" fontId="0" fillId="0" borderId="14" xfId="146" applyFont="1" applyBorder="1" applyAlignment="1">
      <alignment horizontal="center" wrapText="1"/>
      <protection/>
    </xf>
    <xf numFmtId="0" fontId="0" fillId="0" borderId="14" xfId="143" applyFont="1" applyBorder="1">
      <alignment/>
      <protection/>
    </xf>
    <xf numFmtId="0" fontId="0" fillId="0" borderId="14" xfId="143" applyFont="1" applyFill="1" applyBorder="1">
      <alignment/>
      <protection/>
    </xf>
    <xf numFmtId="0" fontId="0" fillId="0" borderId="0" xfId="146" applyFont="1" applyFill="1">
      <alignment/>
      <protection/>
    </xf>
    <xf numFmtId="49" fontId="0" fillId="0" borderId="14" xfId="128" applyNumberFormat="1" applyFont="1" applyFill="1" applyBorder="1" applyAlignment="1">
      <alignment horizontal="center"/>
      <protection/>
    </xf>
    <xf numFmtId="0" fontId="4" fillId="0" borderId="14" xfId="128" applyFont="1" applyFill="1" applyBorder="1" applyAlignment="1">
      <alignment horizontal="center"/>
      <protection/>
    </xf>
    <xf numFmtId="0" fontId="4" fillId="0" borderId="14" xfId="128" applyFont="1" applyBorder="1" applyAlignment="1">
      <alignment horizontal="center"/>
      <protection/>
    </xf>
    <xf numFmtId="49" fontId="0" fillId="0" borderId="14" xfId="159" applyNumberFormat="1" applyFont="1" applyBorder="1" applyAlignment="1">
      <alignment horizontal="center"/>
      <protection/>
    </xf>
    <xf numFmtId="0" fontId="0" fillId="32" borderId="14" xfId="155" applyFont="1" applyFill="1" applyBorder="1">
      <alignment/>
      <protection/>
    </xf>
    <xf numFmtId="0" fontId="0" fillId="0" borderId="14" xfId="145" applyFont="1" applyBorder="1" applyAlignment="1">
      <alignment horizontal="center"/>
      <protection/>
    </xf>
    <xf numFmtId="0" fontId="0" fillId="32" borderId="14" xfId="146" applyFont="1" applyFill="1" applyBorder="1" applyAlignment="1">
      <alignment horizontal="center"/>
      <protection/>
    </xf>
    <xf numFmtId="0" fontId="0" fillId="32" borderId="0" xfId="146" applyFont="1" applyFill="1">
      <alignment/>
      <protection/>
    </xf>
    <xf numFmtId="0" fontId="0" fillId="0" borderId="0" xfId="146" applyFont="1" applyBorder="1">
      <alignment/>
      <protection/>
    </xf>
    <xf numFmtId="0" fontId="0" fillId="0" borderId="20" xfId="146" applyFont="1" applyBorder="1" applyAlignment="1">
      <alignment horizontal="center"/>
      <protection/>
    </xf>
    <xf numFmtId="0" fontId="0" fillId="32" borderId="14" xfId="143" applyFont="1" applyFill="1" applyBorder="1" applyAlignment="1">
      <alignment horizontal="center"/>
      <protection/>
    </xf>
    <xf numFmtId="0" fontId="0" fillId="0" borderId="0" xfId="128" applyAlignment="1">
      <alignment horizontal="center"/>
      <protection/>
    </xf>
    <xf numFmtId="49" fontId="0" fillId="0" borderId="14" xfId="145" applyNumberFormat="1" applyFont="1" applyBorder="1" applyAlignment="1">
      <alignment horizontal="center"/>
      <protection/>
    </xf>
    <xf numFmtId="0" fontId="0" fillId="0" borderId="14" xfId="155" applyFont="1" applyBorder="1">
      <alignment/>
      <protection/>
    </xf>
    <xf numFmtId="49" fontId="0" fillId="0" borderId="14" xfId="128" applyNumberFormat="1" applyFont="1" applyBorder="1" applyAlignment="1">
      <alignment horizontal="center"/>
      <protection/>
    </xf>
    <xf numFmtId="49" fontId="0" fillId="0" borderId="14" xfId="128" applyNumberFormat="1" applyFont="1" applyBorder="1" applyAlignment="1">
      <alignment horizontal="center" wrapText="1"/>
      <protection/>
    </xf>
    <xf numFmtId="0" fontId="0" fillId="0" borderId="14" xfId="128" applyNumberFormat="1" applyBorder="1" applyAlignment="1">
      <alignment horizontal="center"/>
      <protection/>
    </xf>
    <xf numFmtId="0" fontId="0" fillId="0" borderId="14" xfId="143" applyFont="1" applyFill="1" applyBorder="1" applyAlignment="1">
      <alignment shrinkToFit="1"/>
      <protection/>
    </xf>
    <xf numFmtId="0" fontId="0" fillId="0" borderId="14" xfId="128" applyNumberFormat="1" applyFill="1" applyBorder="1" applyAlignment="1">
      <alignment horizontal="center"/>
      <protection/>
    </xf>
    <xf numFmtId="0" fontId="0" fillId="0" borderId="16" xfId="143" applyFont="1" applyBorder="1">
      <alignment/>
      <protection/>
    </xf>
    <xf numFmtId="0" fontId="0" fillId="0" borderId="14" xfId="128" applyNumberFormat="1" applyFill="1" applyBorder="1" applyAlignment="1">
      <alignment horizontal="left"/>
      <protection/>
    </xf>
    <xf numFmtId="0" fontId="2" fillId="0" borderId="14" xfId="128" applyFont="1" applyBorder="1" applyAlignment="1">
      <alignment horizontal="center"/>
      <protection/>
    </xf>
    <xf numFmtId="0" fontId="0" fillId="36" borderId="14" xfId="128" applyFont="1" applyFill="1" applyBorder="1" applyAlignment="1">
      <alignment horizontal="center"/>
      <protection/>
    </xf>
    <xf numFmtId="0" fontId="0" fillId="36" borderId="0" xfId="146" applyFont="1" applyFill="1">
      <alignment/>
      <protection/>
    </xf>
    <xf numFmtId="0" fontId="0" fillId="0" borderId="0" xfId="146" applyFont="1" applyAlignment="1">
      <alignment horizontal="center"/>
      <protection/>
    </xf>
    <xf numFmtId="0" fontId="0" fillId="0" borderId="0" xfId="143" applyFont="1" applyFill="1" applyAlignment="1">
      <alignment horizontal="center"/>
      <protection/>
    </xf>
    <xf numFmtId="49" fontId="0" fillId="24" borderId="14" xfId="143" applyNumberFormat="1" applyFont="1" applyFill="1" applyBorder="1" applyAlignment="1">
      <alignment horizontal="center"/>
      <protection/>
    </xf>
    <xf numFmtId="0" fontId="0" fillId="30" borderId="14" xfId="151" applyFont="1" applyFill="1" applyBorder="1">
      <alignment/>
      <protection/>
    </xf>
    <xf numFmtId="0" fontId="0" fillId="30" borderId="14" xfId="151" applyFont="1" applyFill="1" applyBorder="1" applyAlignment="1">
      <alignment horizontal="center"/>
      <protection/>
    </xf>
    <xf numFmtId="0" fontId="0" fillId="0" borderId="0" xfId="151" applyFont="1">
      <alignment/>
      <protection/>
    </xf>
    <xf numFmtId="0" fontId="0" fillId="0" borderId="14" xfId="151" applyFont="1" applyBorder="1">
      <alignment/>
      <protection/>
    </xf>
    <xf numFmtId="0" fontId="0" fillId="0" borderId="14" xfId="151" applyFont="1" applyBorder="1" applyAlignment="1">
      <alignment horizontal="center"/>
      <protection/>
    </xf>
    <xf numFmtId="0" fontId="0" fillId="32" borderId="14" xfId="151" applyFont="1" applyFill="1" applyBorder="1">
      <alignment/>
      <protection/>
    </xf>
    <xf numFmtId="0" fontId="0" fillId="32" borderId="14" xfId="151" applyFont="1" applyFill="1" applyBorder="1" applyAlignment="1">
      <alignment horizontal="center"/>
      <protection/>
    </xf>
    <xf numFmtId="0" fontId="0" fillId="32" borderId="0" xfId="151" applyFont="1" applyFill="1" applyBorder="1">
      <alignment/>
      <protection/>
    </xf>
    <xf numFmtId="49" fontId="0" fillId="0" borderId="14" xfId="143" applyNumberFormat="1" applyFont="1" applyBorder="1" applyAlignment="1">
      <alignment horizontal="center"/>
      <protection/>
    </xf>
    <xf numFmtId="49" fontId="0" fillId="0" borderId="14" xfId="151" applyNumberFormat="1" applyFont="1" applyBorder="1" applyAlignment="1">
      <alignment horizontal="center"/>
      <protection/>
    </xf>
    <xf numFmtId="0" fontId="0" fillId="0" borderId="14" xfId="148" applyFont="1" applyFill="1" applyBorder="1" applyAlignment="1">
      <alignment horizontal="center"/>
      <protection/>
    </xf>
    <xf numFmtId="0" fontId="0" fillId="0" borderId="14" xfId="140" applyFont="1" applyBorder="1" applyAlignment="1">
      <alignment horizontal="center"/>
      <protection/>
    </xf>
    <xf numFmtId="0" fontId="0" fillId="0" borderId="14" xfId="151" applyFont="1" applyFill="1" applyBorder="1" applyAlignment="1">
      <alignment horizontal="center"/>
      <protection/>
    </xf>
    <xf numFmtId="0" fontId="0" fillId="0" borderId="0" xfId="151" applyFont="1" applyFill="1">
      <alignment/>
      <protection/>
    </xf>
    <xf numFmtId="0" fontId="0" fillId="0" borderId="14" xfId="151" applyFont="1" applyFill="1" applyBorder="1">
      <alignment/>
      <protection/>
    </xf>
    <xf numFmtId="0" fontId="0" fillId="0" borderId="0" xfId="148" applyFont="1" applyFill="1" applyAlignment="1">
      <alignment horizontal="center"/>
      <protection/>
    </xf>
    <xf numFmtId="0" fontId="0" fillId="0" borderId="0" xfId="128" applyNumberFormat="1" applyAlignment="1">
      <alignment horizontal="center"/>
      <protection/>
    </xf>
    <xf numFmtId="49" fontId="57" fillId="0" borderId="14" xfId="151" applyNumberFormat="1" applyFont="1" applyFill="1" applyBorder="1" applyAlignment="1">
      <alignment horizontal="center"/>
      <protection/>
    </xf>
    <xf numFmtId="0" fontId="0" fillId="0" borderId="0" xfId="148" applyFont="1" applyAlignment="1">
      <alignment horizontal="center"/>
      <protection/>
    </xf>
    <xf numFmtId="0" fontId="0" fillId="0" borderId="14" xfId="148" applyFont="1" applyBorder="1" applyAlignment="1">
      <alignment horizontal="center"/>
      <protection/>
    </xf>
    <xf numFmtId="49" fontId="0" fillId="30" borderId="14" xfId="151" applyNumberFormat="1" applyFont="1" applyFill="1" applyBorder="1" applyAlignment="1">
      <alignment horizontal="center"/>
      <protection/>
    </xf>
    <xf numFmtId="0" fontId="0" fillId="0" borderId="0" xfId="151" applyFont="1" applyAlignment="1">
      <alignment horizontal="center"/>
      <protection/>
    </xf>
    <xf numFmtId="0" fontId="0" fillId="35" borderId="14" xfId="143" applyFont="1" applyFill="1" applyBorder="1">
      <alignment/>
      <protection/>
    </xf>
    <xf numFmtId="0" fontId="0" fillId="35" borderId="14" xfId="151" applyFont="1" applyFill="1" applyBorder="1" applyAlignment="1">
      <alignment horizontal="center"/>
      <protection/>
    </xf>
    <xf numFmtId="49" fontId="0" fillId="35" borderId="14" xfId="151" applyNumberFormat="1" applyFont="1" applyFill="1" applyBorder="1" applyAlignment="1">
      <alignment horizontal="center"/>
      <protection/>
    </xf>
    <xf numFmtId="0" fontId="4" fillId="35" borderId="14" xfId="151" applyFont="1" applyFill="1" applyBorder="1" applyAlignment="1">
      <alignment horizontal="left"/>
      <protection/>
    </xf>
    <xf numFmtId="0" fontId="0" fillId="35" borderId="0" xfId="151" applyFont="1" applyFill="1">
      <alignment/>
      <protection/>
    </xf>
    <xf numFmtId="0" fontId="2" fillId="0" borderId="14" xfId="140" applyFont="1" applyBorder="1" applyAlignment="1">
      <alignment horizontal="center"/>
      <protection/>
    </xf>
    <xf numFmtId="0" fontId="0" fillId="0" borderId="14" xfId="144" applyFont="1" applyBorder="1" applyAlignment="1">
      <alignment/>
      <protection/>
    </xf>
    <xf numFmtId="0" fontId="0" fillId="0" borderId="14" xfId="144" applyFont="1" applyFill="1" applyBorder="1" applyAlignment="1">
      <alignment/>
      <protection/>
    </xf>
    <xf numFmtId="0" fontId="0" fillId="0" borderId="14" xfId="150" applyFont="1" applyFill="1" applyBorder="1" applyAlignment="1">
      <alignment horizontal="center"/>
      <protection/>
    </xf>
    <xf numFmtId="0" fontId="0" fillId="0" borderId="14" xfId="154" applyFont="1" applyBorder="1" applyAlignment="1">
      <alignment horizontal="center"/>
      <protection/>
    </xf>
    <xf numFmtId="0" fontId="0" fillId="0" borderId="14" xfId="150" applyFont="1" applyBorder="1" applyAlignment="1">
      <alignment horizontal="center"/>
      <protection/>
    </xf>
    <xf numFmtId="0" fontId="0" fillId="0" borderId="14" xfId="149" applyFont="1" applyFill="1" applyBorder="1" applyAlignment="1">
      <alignment horizontal="center"/>
      <protection/>
    </xf>
    <xf numFmtId="0" fontId="0" fillId="0" borderId="14" xfId="149" applyFont="1" applyFill="1" applyBorder="1">
      <alignment/>
      <protection/>
    </xf>
    <xf numFmtId="0" fontId="0" fillId="0" borderId="14" xfId="154" applyFont="1" applyBorder="1">
      <alignment/>
      <protection/>
    </xf>
    <xf numFmtId="49" fontId="38" fillId="21" borderId="0" xfId="149" applyNumberFormat="1" applyFont="1" applyFill="1" applyAlignment="1">
      <alignment horizontal="center"/>
      <protection/>
    </xf>
    <xf numFmtId="49" fontId="4" fillId="0" borderId="0" xfId="154" applyNumberFormat="1" applyFont="1" applyAlignment="1">
      <alignment horizontal="center"/>
      <protection/>
    </xf>
    <xf numFmtId="0" fontId="4" fillId="0" borderId="0" xfId="154" applyFont="1" applyAlignment="1">
      <alignment horizontal="center"/>
      <protection/>
    </xf>
    <xf numFmtId="0" fontId="0" fillId="0" borderId="16" xfId="149" applyFont="1" applyFill="1" applyBorder="1" applyAlignment="1">
      <alignment horizontal="center"/>
      <protection/>
    </xf>
    <xf numFmtId="0" fontId="0" fillId="0" borderId="14" xfId="0" applyFont="1" applyBorder="1" applyAlignment="1">
      <alignment horizontal="left"/>
    </xf>
    <xf numFmtId="0" fontId="6" fillId="0" borderId="19" xfId="149" applyFont="1" applyFill="1" applyBorder="1" applyAlignment="1">
      <alignment horizontal="center"/>
      <protection/>
    </xf>
    <xf numFmtId="0" fontId="6" fillId="0" borderId="22" xfId="149" applyFont="1" applyFill="1" applyBorder="1" applyAlignment="1">
      <alignment horizontal="center"/>
      <protection/>
    </xf>
    <xf numFmtId="0" fontId="6" fillId="0" borderId="18" xfId="149" applyFont="1" applyFill="1" applyBorder="1" applyAlignment="1">
      <alignment horizontal="center"/>
      <protection/>
    </xf>
  </cellXfs>
  <cellStyles count="161">
    <cellStyle name="Normal" xfId="0"/>
    <cellStyle name="0,0&#10;&#10;NA&#10;&#10;" xfId="15"/>
    <cellStyle name="20% - Accent1" xfId="16"/>
    <cellStyle name="20% - Accent1 2" xfId="17"/>
    <cellStyle name="20% - Accent1 2 2" xfId="18"/>
    <cellStyle name="20% - Accent2" xfId="19"/>
    <cellStyle name="20% - Accent2 2" xfId="20"/>
    <cellStyle name="20% - Accent2 2 2" xfId="21"/>
    <cellStyle name="20% - Accent3" xfId="22"/>
    <cellStyle name="20% - Accent3 2" xfId="23"/>
    <cellStyle name="20% - Accent3 2 2" xfId="24"/>
    <cellStyle name="20% - Accent4" xfId="25"/>
    <cellStyle name="20% - Accent4 2" xfId="26"/>
    <cellStyle name="20% - Accent4 2 2" xfId="27"/>
    <cellStyle name="20% - Accent5" xfId="28"/>
    <cellStyle name="20% - Accent5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3" xfId="38"/>
    <cellStyle name="40% - Accent3 2" xfId="39"/>
    <cellStyle name="40% - Accent3 2 2" xfId="40"/>
    <cellStyle name="40% - Accent4" xfId="41"/>
    <cellStyle name="40% - Accent4 2" xfId="42"/>
    <cellStyle name="40% - Accent4 2 2" xfId="43"/>
    <cellStyle name="40% - Accent5" xfId="44"/>
    <cellStyle name="40% - Accent5 2" xfId="45"/>
    <cellStyle name="40% - Accent5 2 2" xfId="46"/>
    <cellStyle name="40% - Accent6" xfId="47"/>
    <cellStyle name="40% - Accent6 2" xfId="48"/>
    <cellStyle name="40% - Accent6 2 2" xfId="49"/>
    <cellStyle name="60% - Accent1" xfId="50"/>
    <cellStyle name="60% - Accent1 2" xfId="51"/>
    <cellStyle name="60% - Accent1 2 2" xfId="52"/>
    <cellStyle name="60% - Accent2" xfId="53"/>
    <cellStyle name="60% - Accent2 2" xfId="54"/>
    <cellStyle name="60% - Accent2 2 2" xfId="55"/>
    <cellStyle name="60% - Accent3" xfId="56"/>
    <cellStyle name="60% - Accent3 2" xfId="57"/>
    <cellStyle name="60% - Accent3 2 2" xfId="58"/>
    <cellStyle name="60% - Accent4" xfId="59"/>
    <cellStyle name="60% - Accent4 2" xfId="60"/>
    <cellStyle name="60% - Accent4 2 2" xfId="61"/>
    <cellStyle name="60% - Accent5" xfId="62"/>
    <cellStyle name="60% - Accent5 2" xfId="63"/>
    <cellStyle name="60% - Accent5 2 2" xfId="64"/>
    <cellStyle name="60% - Accent6" xfId="65"/>
    <cellStyle name="60% - Accent6 2" xfId="66"/>
    <cellStyle name="60% - Accent6 2 2" xfId="67"/>
    <cellStyle name="Accent1" xfId="68"/>
    <cellStyle name="Accent1 2" xfId="69"/>
    <cellStyle name="Accent1 2 2" xfId="70"/>
    <cellStyle name="Accent2" xfId="71"/>
    <cellStyle name="Accent2 2" xfId="72"/>
    <cellStyle name="Accent2 2 2" xfId="73"/>
    <cellStyle name="Accent3" xfId="74"/>
    <cellStyle name="Accent3 2" xfId="75"/>
    <cellStyle name="Accent3 2 2" xfId="76"/>
    <cellStyle name="Accent4" xfId="77"/>
    <cellStyle name="Accent4 2" xfId="78"/>
    <cellStyle name="Accent4 2 2" xfId="79"/>
    <cellStyle name="Accent5" xfId="80"/>
    <cellStyle name="Accent5 2" xfId="81"/>
    <cellStyle name="Accent6" xfId="82"/>
    <cellStyle name="Accent6 2" xfId="83"/>
    <cellStyle name="Accent6 2 2" xfId="84"/>
    <cellStyle name="Bad" xfId="85"/>
    <cellStyle name="Bad 2" xfId="86"/>
    <cellStyle name="Bad 2 2" xfId="87"/>
    <cellStyle name="Calculation" xfId="88"/>
    <cellStyle name="Calculation 2" xfId="89"/>
    <cellStyle name="Calculation 2 2" xfId="90"/>
    <cellStyle name="Check Cell" xfId="91"/>
    <cellStyle name="Check Cell 2" xfId="92"/>
    <cellStyle name="Comma" xfId="93"/>
    <cellStyle name="Comma [0]" xfId="94"/>
    <cellStyle name="Currency" xfId="95"/>
    <cellStyle name="Currency [0]" xfId="96"/>
    <cellStyle name="Explanatory Text" xfId="97"/>
    <cellStyle name="Explanatory Text 2" xfId="98"/>
    <cellStyle name="Good" xfId="99"/>
    <cellStyle name="Good 2" xfId="100"/>
    <cellStyle name="Good 2 2" xfId="101"/>
    <cellStyle name="Heading 1" xfId="102"/>
    <cellStyle name="Heading 1 2" xfId="103"/>
    <cellStyle name="Heading 2" xfId="104"/>
    <cellStyle name="Heading 2 2" xfId="105"/>
    <cellStyle name="Heading 3" xfId="106"/>
    <cellStyle name="Heading 3 2" xfId="107"/>
    <cellStyle name="Heading 4" xfId="108"/>
    <cellStyle name="Heading 4 2" xfId="109"/>
    <cellStyle name="Input" xfId="110"/>
    <cellStyle name="Input 2" xfId="111"/>
    <cellStyle name="Input 2 2" xfId="112"/>
    <cellStyle name="Linked Cell" xfId="113"/>
    <cellStyle name="Linked Cell 2" xfId="114"/>
    <cellStyle name="Neutral" xfId="115"/>
    <cellStyle name="Neutral 2" xfId="116"/>
    <cellStyle name="Neutral 2 2" xfId="117"/>
    <cellStyle name="Normal 2 10" xfId="118"/>
    <cellStyle name="Normal 2 11" xfId="119"/>
    <cellStyle name="Normal 2 12" xfId="120"/>
    <cellStyle name="Normal 2 13" xfId="121"/>
    <cellStyle name="Normal 2 14" xfId="122"/>
    <cellStyle name="Normal 2 15" xfId="123"/>
    <cellStyle name="Normal 2 16" xfId="124"/>
    <cellStyle name="Normal 2 17" xfId="125"/>
    <cellStyle name="Normal 2 18" xfId="126"/>
    <cellStyle name="Normal 2 19" xfId="127"/>
    <cellStyle name="Normal 2 2" xfId="128"/>
    <cellStyle name="Normal 2 2 2" xfId="129"/>
    <cellStyle name="Normal 2 20" xfId="130"/>
    <cellStyle name="Normal 2 21" xfId="131"/>
    <cellStyle name="Normal 2 3" xfId="132"/>
    <cellStyle name="Normal 2 4" xfId="133"/>
    <cellStyle name="Normal 2 5" xfId="134"/>
    <cellStyle name="Normal 2 6" xfId="135"/>
    <cellStyle name="Normal 2 7" xfId="136"/>
    <cellStyle name="Normal 2 8" xfId="137"/>
    <cellStyle name="Normal 2 9" xfId="138"/>
    <cellStyle name="Normal 7" xfId="139"/>
    <cellStyle name="Normal_ Education &amp; Non Profit Box" xfId="140"/>
    <cellStyle name="Normal_ Education Boxed" xfId="141"/>
    <cellStyle name="Normal_Adobe Matrix August 2008" xfId="142"/>
    <cellStyle name="Normal_Adobe Matrix October 2008" xfId="143"/>
    <cellStyle name="Normal_Commercial" xfId="144"/>
    <cellStyle name="Normal_Commercial Box" xfId="145"/>
    <cellStyle name="Normal_Commercial Box na_dist_apr07" xfId="146"/>
    <cellStyle name="Normal_Commercial Lic" xfId="147"/>
    <cellStyle name="Normal_EDU Box" xfId="148"/>
    <cellStyle name="Normal_Education" xfId="149"/>
    <cellStyle name="Normal_Education &amp; Non Profit" xfId="150"/>
    <cellStyle name="Normal_Education naed_edd_apr07" xfId="151"/>
    <cellStyle name="Normal_Government" xfId="152"/>
    <cellStyle name="Normal_Government Lic" xfId="153"/>
    <cellStyle name="Normal_Jimmy" xfId="154"/>
    <cellStyle name="Normal_Licensing" xfId="155"/>
    <cellStyle name="Normal_Nov. Commercial" xfId="156"/>
    <cellStyle name="Normal_Nov. Education &amp; Non Profit" xfId="157"/>
    <cellStyle name="Normal_Nov. Government" xfId="158"/>
    <cellStyle name="Normal_Sheet1" xfId="159"/>
    <cellStyle name="Normal_Sheet2" xfId="160"/>
    <cellStyle name="Note" xfId="161"/>
    <cellStyle name="Note 2" xfId="162"/>
    <cellStyle name="Note 2 2" xfId="163"/>
    <cellStyle name="Output" xfId="164"/>
    <cellStyle name="Output 2" xfId="165"/>
    <cellStyle name="Output 2 2" xfId="166"/>
    <cellStyle name="Percent" xfId="167"/>
    <cellStyle name="Title" xfId="168"/>
    <cellStyle name="Title 2" xfId="169"/>
    <cellStyle name="Total" xfId="170"/>
    <cellStyle name="Total 2" xfId="171"/>
    <cellStyle name="Total 2 2" xfId="172"/>
    <cellStyle name="Warning Text" xfId="173"/>
    <cellStyle name="Warning Text 2"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0"/>
  </sheetPr>
  <dimension ref="A1:AO997"/>
  <sheetViews>
    <sheetView zoomScalePageLayoutView="0" workbookViewId="0" topLeftCell="A1">
      <pane ySplit="3" topLeftCell="A738" activePane="bottomLeft" state="frozen"/>
      <selection pane="topLeft" activeCell="A1" sqref="A1"/>
      <selection pane="bottomLeft" activeCell="B752" sqref="B752"/>
    </sheetView>
  </sheetViews>
  <sheetFormatPr defaultColWidth="9.140625" defaultRowHeight="12.75"/>
  <cols>
    <col min="1" max="1" width="28.7109375" style="13" bestFit="1" customWidth="1"/>
    <col min="2" max="2" width="44.57421875" style="17" customWidth="1"/>
    <col min="3" max="3" width="7.421875" style="17" customWidth="1"/>
    <col min="4" max="4" width="11.57421875" style="17" bestFit="1" customWidth="1"/>
    <col min="5" max="5" width="19.140625" style="17" bestFit="1" customWidth="1"/>
    <col min="6" max="6" width="8.28125" style="224" customWidth="1"/>
    <col min="7" max="7" width="11.7109375" style="142" customWidth="1"/>
    <col min="8" max="8" width="8.28125" style="17" customWidth="1"/>
    <col min="9" max="9" width="13.57421875" style="17" customWidth="1"/>
    <col min="10" max="16384" width="9.140625" style="13" customWidth="1"/>
  </cols>
  <sheetData>
    <row r="1" spans="1:39" s="218" customFormat="1" ht="15.75">
      <c r="A1" s="210" t="s">
        <v>1868</v>
      </c>
      <c r="B1" s="210"/>
      <c r="C1" s="211"/>
      <c r="D1" s="211"/>
      <c r="E1" s="212"/>
      <c r="F1" s="213"/>
      <c r="G1" s="214"/>
      <c r="H1" s="211"/>
      <c r="I1" s="211"/>
      <c r="J1" s="215"/>
      <c r="K1" s="215"/>
      <c r="L1" s="215"/>
      <c r="M1" s="215"/>
      <c r="N1" s="215"/>
      <c r="O1" s="215"/>
      <c r="P1" s="215"/>
      <c r="Q1" s="215"/>
      <c r="R1" s="215"/>
      <c r="S1" s="215"/>
      <c r="T1" s="215"/>
      <c r="U1" s="216"/>
      <c r="V1" s="216"/>
      <c r="W1" s="216"/>
      <c r="X1" s="216"/>
      <c r="Y1" s="216"/>
      <c r="Z1" s="217"/>
      <c r="AA1" s="217"/>
      <c r="AB1" s="217"/>
      <c r="AC1" s="217"/>
      <c r="AD1" s="217"/>
      <c r="AE1" s="217"/>
      <c r="AF1" s="217"/>
      <c r="AG1" s="217"/>
      <c r="AH1" s="217"/>
      <c r="AI1" s="217"/>
      <c r="AJ1" s="217"/>
      <c r="AK1" s="217"/>
      <c r="AL1" s="217"/>
      <c r="AM1" s="217"/>
    </row>
    <row r="2" spans="1:39" s="218" customFormat="1" ht="15.75">
      <c r="A2" s="219" t="s">
        <v>4211</v>
      </c>
      <c r="B2" s="219"/>
      <c r="C2" s="211"/>
      <c r="D2" s="211"/>
      <c r="E2" s="212"/>
      <c r="F2" s="213"/>
      <c r="G2" s="214"/>
      <c r="H2" s="211"/>
      <c r="I2" s="211"/>
      <c r="J2" s="215"/>
      <c r="K2" s="215"/>
      <c r="L2" s="215"/>
      <c r="M2" s="215"/>
      <c r="N2" s="215"/>
      <c r="O2" s="215"/>
      <c r="P2" s="215"/>
      <c r="Q2" s="215"/>
      <c r="R2" s="215"/>
      <c r="S2" s="215"/>
      <c r="T2" s="215"/>
      <c r="U2" s="216"/>
      <c r="V2" s="216"/>
      <c r="W2" s="216"/>
      <c r="X2" s="216"/>
      <c r="Y2" s="216"/>
      <c r="Z2" s="217"/>
      <c r="AA2" s="217"/>
      <c r="AB2" s="217"/>
      <c r="AC2" s="217"/>
      <c r="AD2" s="217"/>
      <c r="AE2" s="217"/>
      <c r="AF2" s="217"/>
      <c r="AG2" s="217"/>
      <c r="AH2" s="217"/>
      <c r="AI2" s="217"/>
      <c r="AJ2" s="217"/>
      <c r="AK2" s="217"/>
      <c r="AL2" s="217"/>
      <c r="AM2" s="217"/>
    </row>
    <row r="3" spans="1:9" ht="12.75">
      <c r="A3" s="1" t="s">
        <v>2240</v>
      </c>
      <c r="B3" s="1" t="s">
        <v>1254</v>
      </c>
      <c r="C3" s="1" t="s">
        <v>2241</v>
      </c>
      <c r="D3" s="1" t="s">
        <v>2245</v>
      </c>
      <c r="E3" s="208" t="s">
        <v>2239</v>
      </c>
      <c r="F3" s="2" t="s">
        <v>1874</v>
      </c>
      <c r="G3" s="209" t="s">
        <v>2244</v>
      </c>
      <c r="H3" s="1" t="s">
        <v>2242</v>
      </c>
      <c r="I3" s="1" t="s">
        <v>2243</v>
      </c>
    </row>
    <row r="4" spans="1:9" ht="12.75">
      <c r="A4" s="4" t="s">
        <v>3320</v>
      </c>
      <c r="B4" s="27" t="s">
        <v>2252</v>
      </c>
      <c r="C4" s="5">
        <v>9</v>
      </c>
      <c r="D4" s="9">
        <v>300</v>
      </c>
      <c r="E4" s="220" t="s">
        <v>2113</v>
      </c>
      <c r="F4" s="380" t="s">
        <v>3217</v>
      </c>
      <c r="G4" s="147" t="s">
        <v>1871</v>
      </c>
      <c r="H4" s="5" t="s">
        <v>2252</v>
      </c>
      <c r="I4" s="5" t="s">
        <v>1255</v>
      </c>
    </row>
    <row r="5" spans="1:9" ht="12.75">
      <c r="A5" s="4" t="s">
        <v>3320</v>
      </c>
      <c r="B5" s="27"/>
      <c r="C5" s="5">
        <v>9</v>
      </c>
      <c r="D5" s="9">
        <v>300</v>
      </c>
      <c r="E5" s="192" t="s">
        <v>2114</v>
      </c>
      <c r="F5" s="198" t="s">
        <v>3218</v>
      </c>
      <c r="G5" s="192" t="s">
        <v>1872</v>
      </c>
      <c r="H5" s="5" t="s">
        <v>2252</v>
      </c>
      <c r="I5" s="5" t="s">
        <v>1255</v>
      </c>
    </row>
    <row r="6" spans="1:9" ht="12.75">
      <c r="A6" s="4" t="s">
        <v>3320</v>
      </c>
      <c r="B6" s="3" t="s">
        <v>1896</v>
      </c>
      <c r="C6" s="5">
        <v>9</v>
      </c>
      <c r="D6" s="9">
        <v>100</v>
      </c>
      <c r="E6" s="195" t="s">
        <v>2116</v>
      </c>
      <c r="F6" s="197" t="s">
        <v>3219</v>
      </c>
      <c r="G6" s="195" t="s">
        <v>1871</v>
      </c>
      <c r="H6" s="5" t="s">
        <v>2252</v>
      </c>
      <c r="I6" s="3" t="s">
        <v>1256</v>
      </c>
    </row>
    <row r="7" spans="1:9" ht="12.75">
      <c r="A7" s="4" t="s">
        <v>3320</v>
      </c>
      <c r="B7" s="3" t="s">
        <v>1896</v>
      </c>
      <c r="C7" s="5">
        <v>9</v>
      </c>
      <c r="D7" s="9">
        <v>100</v>
      </c>
      <c r="E7" s="221" t="s">
        <v>2117</v>
      </c>
      <c r="F7" s="198" t="s">
        <v>3220</v>
      </c>
      <c r="G7" s="194" t="s">
        <v>1872</v>
      </c>
      <c r="H7" s="5" t="s">
        <v>2252</v>
      </c>
      <c r="I7" s="5" t="s">
        <v>1256</v>
      </c>
    </row>
    <row r="8" spans="1:9" ht="12.75">
      <c r="A8" s="4" t="s">
        <v>3320</v>
      </c>
      <c r="B8" s="3" t="s">
        <v>1897</v>
      </c>
      <c r="C8" s="5">
        <v>9</v>
      </c>
      <c r="D8" s="9">
        <v>100</v>
      </c>
      <c r="E8" s="221" t="s">
        <v>2118</v>
      </c>
      <c r="F8" s="198" t="s">
        <v>3221</v>
      </c>
      <c r="G8" s="194" t="s">
        <v>1871</v>
      </c>
      <c r="H8" s="5" t="s">
        <v>2252</v>
      </c>
      <c r="I8" s="3" t="s">
        <v>1256</v>
      </c>
    </row>
    <row r="9" spans="1:9" ht="12.75">
      <c r="A9" s="4" t="s">
        <v>3320</v>
      </c>
      <c r="B9" s="3" t="s">
        <v>1897</v>
      </c>
      <c r="C9" s="5">
        <v>9</v>
      </c>
      <c r="D9" s="9">
        <v>100</v>
      </c>
      <c r="E9" s="221" t="s">
        <v>2119</v>
      </c>
      <c r="F9" s="198" t="s">
        <v>3222</v>
      </c>
      <c r="G9" s="194" t="s">
        <v>1872</v>
      </c>
      <c r="H9" s="5" t="s">
        <v>2252</v>
      </c>
      <c r="I9" s="5" t="s">
        <v>1256</v>
      </c>
    </row>
    <row r="10" spans="1:9" ht="12.75">
      <c r="A10" s="4" t="s">
        <v>3320</v>
      </c>
      <c r="B10" s="3" t="s">
        <v>2123</v>
      </c>
      <c r="C10" s="5">
        <v>9</v>
      </c>
      <c r="D10" s="5">
        <v>100</v>
      </c>
      <c r="E10" s="221" t="s">
        <v>2120</v>
      </c>
      <c r="F10" s="198" t="s">
        <v>3223</v>
      </c>
      <c r="G10" s="194" t="s">
        <v>1871</v>
      </c>
      <c r="H10" s="5" t="s">
        <v>3349</v>
      </c>
      <c r="I10" s="5" t="s">
        <v>2128</v>
      </c>
    </row>
    <row r="11" spans="1:9" ht="12.75">
      <c r="A11" s="4" t="s">
        <v>3320</v>
      </c>
      <c r="B11" s="3" t="s">
        <v>2123</v>
      </c>
      <c r="C11" s="5">
        <v>9</v>
      </c>
      <c r="D11" s="5">
        <v>100</v>
      </c>
      <c r="E11" s="221" t="s">
        <v>2121</v>
      </c>
      <c r="F11" s="198" t="s">
        <v>3224</v>
      </c>
      <c r="G11" s="194" t="s">
        <v>1872</v>
      </c>
      <c r="H11" s="5" t="s">
        <v>3349</v>
      </c>
      <c r="I11" s="5" t="s">
        <v>2128</v>
      </c>
    </row>
    <row r="12" spans="1:9" ht="12.75">
      <c r="A12" s="4" t="s">
        <v>3320</v>
      </c>
      <c r="B12" s="3" t="s">
        <v>2122</v>
      </c>
      <c r="C12" s="5">
        <v>9</v>
      </c>
      <c r="D12" s="5">
        <v>50</v>
      </c>
      <c r="E12" s="221" t="s">
        <v>2124</v>
      </c>
      <c r="F12" s="198" t="s">
        <v>3225</v>
      </c>
      <c r="G12" s="194" t="s">
        <v>1871</v>
      </c>
      <c r="H12" s="5" t="s">
        <v>3349</v>
      </c>
      <c r="I12" s="5" t="s">
        <v>1258</v>
      </c>
    </row>
    <row r="13" spans="1:9" ht="12.75">
      <c r="A13" s="4" t="s">
        <v>3320</v>
      </c>
      <c r="B13" s="3" t="s">
        <v>2123</v>
      </c>
      <c r="C13" s="5">
        <v>9</v>
      </c>
      <c r="D13" s="5">
        <v>100</v>
      </c>
      <c r="E13" s="221" t="s">
        <v>2125</v>
      </c>
      <c r="F13" s="198" t="s">
        <v>3226</v>
      </c>
      <c r="G13" s="194" t="s">
        <v>1871</v>
      </c>
      <c r="H13" s="5" t="s">
        <v>3349</v>
      </c>
      <c r="I13" s="5" t="s">
        <v>1258</v>
      </c>
    </row>
    <row r="14" spans="1:9" ht="12.75">
      <c r="A14" s="4" t="s">
        <v>3320</v>
      </c>
      <c r="B14" s="3" t="s">
        <v>2122</v>
      </c>
      <c r="C14" s="5">
        <v>9</v>
      </c>
      <c r="D14" s="5">
        <v>50</v>
      </c>
      <c r="E14" s="221" t="s">
        <v>2126</v>
      </c>
      <c r="F14" s="198" t="s">
        <v>3227</v>
      </c>
      <c r="G14" s="194" t="s">
        <v>1872</v>
      </c>
      <c r="H14" s="5" t="s">
        <v>3349</v>
      </c>
      <c r="I14" s="5" t="s">
        <v>1258</v>
      </c>
    </row>
    <row r="15" spans="1:9" ht="12.75">
      <c r="A15" s="4" t="s">
        <v>3320</v>
      </c>
      <c r="B15" s="3" t="s">
        <v>2123</v>
      </c>
      <c r="C15" s="5">
        <v>9</v>
      </c>
      <c r="D15" s="5">
        <v>100</v>
      </c>
      <c r="E15" s="221" t="s">
        <v>2127</v>
      </c>
      <c r="F15" s="198" t="s">
        <v>3228</v>
      </c>
      <c r="G15" s="194" t="s">
        <v>1872</v>
      </c>
      <c r="H15" s="5" t="s">
        <v>3349</v>
      </c>
      <c r="I15" s="5" t="s">
        <v>1258</v>
      </c>
    </row>
    <row r="16" spans="1:9" ht="12.75">
      <c r="A16" s="4" t="s">
        <v>3320</v>
      </c>
      <c r="B16" s="8" t="s">
        <v>1627</v>
      </c>
      <c r="C16" s="5">
        <v>9</v>
      </c>
      <c r="D16" s="5"/>
      <c r="E16" s="221" t="s">
        <v>2115</v>
      </c>
      <c r="F16" s="198" t="s">
        <v>3229</v>
      </c>
      <c r="G16" s="147"/>
      <c r="H16" s="5" t="s">
        <v>2252</v>
      </c>
      <c r="I16" s="5" t="s">
        <v>1226</v>
      </c>
    </row>
    <row r="17" spans="1:9" ht="12.75">
      <c r="A17" s="14"/>
      <c r="B17" s="16"/>
      <c r="C17" s="16"/>
      <c r="D17" s="16"/>
      <c r="E17" s="144"/>
      <c r="F17" s="40"/>
      <c r="G17" s="148"/>
      <c r="H17" s="16"/>
      <c r="I17" s="16"/>
    </row>
    <row r="18" spans="1:9" ht="12.75">
      <c r="A18" s="4" t="s">
        <v>2255</v>
      </c>
      <c r="B18" s="391" t="s">
        <v>4210</v>
      </c>
      <c r="C18" s="5"/>
      <c r="D18" s="5"/>
      <c r="E18" s="221"/>
      <c r="F18" s="198"/>
      <c r="G18" s="194"/>
      <c r="H18" s="5"/>
      <c r="I18" s="5"/>
    </row>
    <row r="19" spans="1:9" ht="12.75">
      <c r="A19" s="14"/>
      <c r="B19" s="16"/>
      <c r="C19" s="16"/>
      <c r="D19" s="16"/>
      <c r="E19" s="144"/>
      <c r="F19" s="40"/>
      <c r="G19" s="148"/>
      <c r="H19" s="16"/>
      <c r="I19" s="16"/>
    </row>
    <row r="20" spans="1:9" ht="12.75">
      <c r="A20" s="4" t="s">
        <v>1638</v>
      </c>
      <c r="B20" s="27" t="s">
        <v>2252</v>
      </c>
      <c r="C20" s="5">
        <v>9</v>
      </c>
      <c r="D20" s="9">
        <v>450</v>
      </c>
      <c r="E20" s="192" t="s">
        <v>2130</v>
      </c>
      <c r="F20" s="198" t="s">
        <v>3230</v>
      </c>
      <c r="G20" s="192" t="s">
        <v>1871</v>
      </c>
      <c r="H20" s="5" t="s">
        <v>2252</v>
      </c>
      <c r="I20" s="5" t="s">
        <v>1255</v>
      </c>
    </row>
    <row r="21" spans="1:9" ht="12" customHeight="1">
      <c r="A21" s="4" t="s">
        <v>1638</v>
      </c>
      <c r="B21" s="27"/>
      <c r="C21" s="5">
        <v>9</v>
      </c>
      <c r="D21" s="9">
        <v>450</v>
      </c>
      <c r="E21" s="192" t="s">
        <v>2132</v>
      </c>
      <c r="F21" s="198" t="s">
        <v>3231</v>
      </c>
      <c r="G21" s="192" t="s">
        <v>1872</v>
      </c>
      <c r="H21" s="5" t="s">
        <v>2252</v>
      </c>
      <c r="I21" s="5" t="s">
        <v>1255</v>
      </c>
    </row>
    <row r="22" spans="1:9" ht="12.75">
      <c r="A22" s="4" t="s">
        <v>1638</v>
      </c>
      <c r="B22" s="3" t="s">
        <v>1898</v>
      </c>
      <c r="C22" s="5">
        <v>9</v>
      </c>
      <c r="D22" s="9">
        <v>160</v>
      </c>
      <c r="E22" s="192" t="s">
        <v>2137</v>
      </c>
      <c r="F22" s="198" t="s">
        <v>3232</v>
      </c>
      <c r="G22" s="192" t="s">
        <v>1871</v>
      </c>
      <c r="H22" s="5" t="s">
        <v>2252</v>
      </c>
      <c r="I22" s="5" t="s">
        <v>1256</v>
      </c>
    </row>
    <row r="23" spans="1:9" ht="12.75">
      <c r="A23" s="4" t="s">
        <v>1638</v>
      </c>
      <c r="B23" s="3" t="s">
        <v>1898</v>
      </c>
      <c r="C23" s="5">
        <v>9</v>
      </c>
      <c r="D23" s="9">
        <v>160</v>
      </c>
      <c r="E23" s="192" t="s">
        <v>2138</v>
      </c>
      <c r="F23" s="198" t="s">
        <v>3233</v>
      </c>
      <c r="G23" s="192" t="s">
        <v>1872</v>
      </c>
      <c r="H23" s="5" t="s">
        <v>2252</v>
      </c>
      <c r="I23" s="5" t="s">
        <v>1256</v>
      </c>
    </row>
    <row r="24" spans="1:9" s="30" customFormat="1" ht="12.75">
      <c r="A24" s="23" t="s">
        <v>1638</v>
      </c>
      <c r="B24" s="3" t="s">
        <v>1899</v>
      </c>
      <c r="C24" s="3">
        <v>9</v>
      </c>
      <c r="D24" s="29">
        <v>160</v>
      </c>
      <c r="E24" s="195" t="s">
        <v>2135</v>
      </c>
      <c r="F24" s="197" t="s">
        <v>3234</v>
      </c>
      <c r="G24" s="195" t="s">
        <v>1871</v>
      </c>
      <c r="H24" s="3" t="s">
        <v>2252</v>
      </c>
      <c r="I24" s="3" t="s">
        <v>1256</v>
      </c>
    </row>
    <row r="25" spans="1:9" s="30" customFormat="1" ht="12.75">
      <c r="A25" s="23" t="s">
        <v>1638</v>
      </c>
      <c r="B25" s="3" t="s">
        <v>1899</v>
      </c>
      <c r="C25" s="3">
        <v>9</v>
      </c>
      <c r="D25" s="29">
        <v>160</v>
      </c>
      <c r="E25" s="195" t="s">
        <v>2136</v>
      </c>
      <c r="F25" s="197" t="s">
        <v>3235</v>
      </c>
      <c r="G25" s="195" t="s">
        <v>1872</v>
      </c>
      <c r="H25" s="3" t="s">
        <v>2252</v>
      </c>
      <c r="I25" s="3" t="s">
        <v>1256</v>
      </c>
    </row>
    <row r="26" spans="1:9" s="30" customFormat="1" ht="12.75">
      <c r="A26" s="23" t="s">
        <v>1638</v>
      </c>
      <c r="B26" s="27" t="s">
        <v>1639</v>
      </c>
      <c r="C26" s="3">
        <v>9</v>
      </c>
      <c r="D26" s="29">
        <v>450</v>
      </c>
      <c r="E26" s="195" t="s">
        <v>2129</v>
      </c>
      <c r="F26" s="197" t="s">
        <v>3236</v>
      </c>
      <c r="G26" s="195" t="s">
        <v>1871</v>
      </c>
      <c r="H26" s="3" t="s">
        <v>1639</v>
      </c>
      <c r="I26" s="3" t="s">
        <v>1255</v>
      </c>
    </row>
    <row r="27" spans="1:9" ht="12.75">
      <c r="A27" s="4" t="s">
        <v>1638</v>
      </c>
      <c r="B27" s="27"/>
      <c r="C27" s="5">
        <v>9</v>
      </c>
      <c r="D27" s="9">
        <v>450</v>
      </c>
      <c r="E27" s="192" t="s">
        <v>2131</v>
      </c>
      <c r="F27" s="198" t="s">
        <v>3237</v>
      </c>
      <c r="G27" s="192" t="s">
        <v>1872</v>
      </c>
      <c r="H27" s="5" t="s">
        <v>1639</v>
      </c>
      <c r="I27" s="5" t="s">
        <v>1255</v>
      </c>
    </row>
    <row r="28" spans="1:9" ht="12.75">
      <c r="A28" s="4" t="s">
        <v>1638</v>
      </c>
      <c r="B28" s="3" t="s">
        <v>1898</v>
      </c>
      <c r="C28" s="5">
        <v>9</v>
      </c>
      <c r="D28" s="9">
        <v>160</v>
      </c>
      <c r="E28" s="192" t="s">
        <v>2141</v>
      </c>
      <c r="F28" s="198" t="s">
        <v>3238</v>
      </c>
      <c r="G28" s="192" t="s">
        <v>1871</v>
      </c>
      <c r="H28" s="5" t="s">
        <v>1639</v>
      </c>
      <c r="I28" s="5" t="s">
        <v>1256</v>
      </c>
    </row>
    <row r="29" spans="1:9" ht="12.75">
      <c r="A29" s="4" t="s">
        <v>1638</v>
      </c>
      <c r="B29" s="3" t="s">
        <v>1898</v>
      </c>
      <c r="C29" s="5">
        <v>9</v>
      </c>
      <c r="D29" s="9">
        <v>160</v>
      </c>
      <c r="E29" s="192" t="s">
        <v>2142</v>
      </c>
      <c r="F29" s="198" t="s">
        <v>3239</v>
      </c>
      <c r="G29" s="192" t="s">
        <v>1872</v>
      </c>
      <c r="H29" s="5" t="s">
        <v>1639</v>
      </c>
      <c r="I29" s="5" t="s">
        <v>1256</v>
      </c>
    </row>
    <row r="30" spans="1:9" ht="12.75">
      <c r="A30" s="4" t="s">
        <v>1638</v>
      </c>
      <c r="B30" s="3" t="s">
        <v>1899</v>
      </c>
      <c r="C30" s="5">
        <v>9</v>
      </c>
      <c r="D30" s="9">
        <v>160</v>
      </c>
      <c r="E30" s="192" t="s">
        <v>2139</v>
      </c>
      <c r="F30" s="198" t="s">
        <v>3240</v>
      </c>
      <c r="G30" s="192" t="s">
        <v>1871</v>
      </c>
      <c r="H30" s="5" t="s">
        <v>1639</v>
      </c>
      <c r="I30" s="5" t="s">
        <v>1256</v>
      </c>
    </row>
    <row r="31" spans="1:9" ht="12.75">
      <c r="A31" s="4" t="s">
        <v>1638</v>
      </c>
      <c r="B31" s="3" t="s">
        <v>1899</v>
      </c>
      <c r="C31" s="5">
        <v>9</v>
      </c>
      <c r="D31" s="9">
        <v>160</v>
      </c>
      <c r="E31" s="192" t="s">
        <v>2140</v>
      </c>
      <c r="F31" s="198" t="s">
        <v>3241</v>
      </c>
      <c r="G31" s="192" t="s">
        <v>1872</v>
      </c>
      <c r="H31" s="5" t="s">
        <v>1639</v>
      </c>
      <c r="I31" s="5" t="s">
        <v>1256</v>
      </c>
    </row>
    <row r="32" spans="1:9" ht="12.75">
      <c r="A32" s="4" t="s">
        <v>1638</v>
      </c>
      <c r="B32" s="3" t="s">
        <v>2248</v>
      </c>
      <c r="C32" s="5">
        <v>9</v>
      </c>
      <c r="D32" s="9">
        <v>160</v>
      </c>
      <c r="E32" s="192" t="s">
        <v>2143</v>
      </c>
      <c r="F32" s="198" t="s">
        <v>3242</v>
      </c>
      <c r="G32" s="192" t="s">
        <v>1871</v>
      </c>
      <c r="H32" s="5" t="s">
        <v>3349</v>
      </c>
      <c r="I32" s="5" t="s">
        <v>2128</v>
      </c>
    </row>
    <row r="33" spans="1:9" ht="12.75">
      <c r="A33" s="4" t="s">
        <v>1638</v>
      </c>
      <c r="B33" s="3" t="s">
        <v>2248</v>
      </c>
      <c r="C33" s="5">
        <v>9</v>
      </c>
      <c r="D33" s="5">
        <v>160</v>
      </c>
      <c r="E33" s="192" t="s">
        <v>2144</v>
      </c>
      <c r="F33" s="198" t="s">
        <v>3243</v>
      </c>
      <c r="G33" s="192" t="s">
        <v>1872</v>
      </c>
      <c r="H33" s="5" t="s">
        <v>3349</v>
      </c>
      <c r="I33" s="5" t="s">
        <v>2128</v>
      </c>
    </row>
    <row r="34" spans="1:9" ht="12.75">
      <c r="A34" s="4" t="s">
        <v>1638</v>
      </c>
      <c r="B34" s="3" t="s">
        <v>2250</v>
      </c>
      <c r="C34" s="5">
        <v>9</v>
      </c>
      <c r="D34" s="5">
        <v>80</v>
      </c>
      <c r="E34" s="192" t="s">
        <v>2145</v>
      </c>
      <c r="F34" s="198" t="s">
        <v>3244</v>
      </c>
      <c r="G34" s="192" t="s">
        <v>1871</v>
      </c>
      <c r="H34" s="5" t="s">
        <v>3349</v>
      </c>
      <c r="I34" s="5" t="s">
        <v>1258</v>
      </c>
    </row>
    <row r="35" spans="1:9" ht="12.75">
      <c r="A35" s="4" t="s">
        <v>1638</v>
      </c>
      <c r="B35" s="3" t="s">
        <v>2250</v>
      </c>
      <c r="C35" s="5">
        <v>9</v>
      </c>
      <c r="D35" s="5">
        <v>80</v>
      </c>
      <c r="E35" s="195" t="s">
        <v>2146</v>
      </c>
      <c r="F35" s="197" t="s">
        <v>3245</v>
      </c>
      <c r="G35" s="195" t="s">
        <v>1872</v>
      </c>
      <c r="H35" s="5" t="s">
        <v>3349</v>
      </c>
      <c r="I35" s="5" t="s">
        <v>1258</v>
      </c>
    </row>
    <row r="36" spans="1:9" ht="12.75">
      <c r="A36" s="4" t="s">
        <v>1638</v>
      </c>
      <c r="B36" s="3" t="s">
        <v>2248</v>
      </c>
      <c r="C36" s="5">
        <v>9</v>
      </c>
      <c r="D36" s="5">
        <v>160</v>
      </c>
      <c r="E36" s="192" t="s">
        <v>2147</v>
      </c>
      <c r="F36" s="198" t="s">
        <v>3246</v>
      </c>
      <c r="G36" s="192" t="s">
        <v>1871</v>
      </c>
      <c r="H36" s="5" t="s">
        <v>3349</v>
      </c>
      <c r="I36" s="5" t="s">
        <v>1258</v>
      </c>
    </row>
    <row r="37" spans="1:9" ht="12.75">
      <c r="A37" s="4" t="s">
        <v>1638</v>
      </c>
      <c r="B37" s="3" t="s">
        <v>2248</v>
      </c>
      <c r="C37" s="5">
        <v>9</v>
      </c>
      <c r="D37" s="5">
        <v>160</v>
      </c>
      <c r="E37" s="192" t="s">
        <v>2148</v>
      </c>
      <c r="F37" s="198" t="s">
        <v>3247</v>
      </c>
      <c r="G37" s="192" t="s">
        <v>1872</v>
      </c>
      <c r="H37" s="5" t="s">
        <v>3349</v>
      </c>
      <c r="I37" s="5" t="s">
        <v>1258</v>
      </c>
    </row>
    <row r="38" spans="1:9" ht="12.75">
      <c r="A38" s="4" t="s">
        <v>1638</v>
      </c>
      <c r="B38" s="8" t="s">
        <v>1627</v>
      </c>
      <c r="C38" s="5">
        <v>9</v>
      </c>
      <c r="D38" s="5"/>
      <c r="E38" s="192" t="s">
        <v>2134</v>
      </c>
      <c r="F38" s="198" t="s">
        <v>3248</v>
      </c>
      <c r="G38" s="147"/>
      <c r="H38" s="5" t="s">
        <v>1639</v>
      </c>
      <c r="I38" s="5" t="s">
        <v>1226</v>
      </c>
    </row>
    <row r="39" spans="1:9" ht="12.75">
      <c r="A39" s="4" t="s">
        <v>1638</v>
      </c>
      <c r="B39" s="8" t="s">
        <v>1627</v>
      </c>
      <c r="C39" s="5">
        <v>9</v>
      </c>
      <c r="D39" s="5"/>
      <c r="E39" s="192" t="s">
        <v>2133</v>
      </c>
      <c r="F39" s="198" t="s">
        <v>3249</v>
      </c>
      <c r="G39" s="147"/>
      <c r="H39" s="5" t="s">
        <v>2252</v>
      </c>
      <c r="I39" s="5" t="s">
        <v>1226</v>
      </c>
    </row>
    <row r="40" spans="1:9" ht="12.75">
      <c r="A40" s="18"/>
      <c r="B40" s="19"/>
      <c r="C40" s="19"/>
      <c r="D40" s="19"/>
      <c r="E40" s="145"/>
      <c r="F40" s="21"/>
      <c r="G40" s="149"/>
      <c r="H40" s="19"/>
      <c r="I40" s="19"/>
    </row>
    <row r="41" spans="1:9" ht="12.75">
      <c r="A41" s="207" t="s">
        <v>1903</v>
      </c>
      <c r="B41" s="3" t="s">
        <v>1906</v>
      </c>
      <c r="C41" s="5">
        <v>9</v>
      </c>
      <c r="D41" s="9">
        <v>700</v>
      </c>
      <c r="E41" s="192" t="s">
        <v>2149</v>
      </c>
      <c r="F41" s="198" t="s">
        <v>3250</v>
      </c>
      <c r="G41" s="192" t="s">
        <v>1871</v>
      </c>
      <c r="H41" s="5" t="s">
        <v>2252</v>
      </c>
      <c r="I41" s="5" t="s">
        <v>1255</v>
      </c>
    </row>
    <row r="42" spans="1:9" ht="12.75">
      <c r="A42" s="207" t="s">
        <v>1903</v>
      </c>
      <c r="B42" s="3" t="s">
        <v>1906</v>
      </c>
      <c r="C42" s="5">
        <v>9</v>
      </c>
      <c r="D42" s="9">
        <v>700</v>
      </c>
      <c r="E42" s="192" t="s">
        <v>2150</v>
      </c>
      <c r="F42" s="198" t="s">
        <v>3251</v>
      </c>
      <c r="G42" s="192" t="s">
        <v>1872</v>
      </c>
      <c r="H42" s="5" t="s">
        <v>2252</v>
      </c>
      <c r="I42" s="5" t="s">
        <v>1255</v>
      </c>
    </row>
    <row r="43" spans="1:9" ht="12.75">
      <c r="A43" s="207" t="s">
        <v>1903</v>
      </c>
      <c r="B43" s="3" t="s">
        <v>1904</v>
      </c>
      <c r="C43" s="5">
        <v>9</v>
      </c>
      <c r="D43" s="9">
        <v>230</v>
      </c>
      <c r="E43" s="192" t="s">
        <v>2152</v>
      </c>
      <c r="F43" s="198" t="s">
        <v>3252</v>
      </c>
      <c r="G43" s="192" t="s">
        <v>1871</v>
      </c>
      <c r="H43" s="5" t="s">
        <v>2252</v>
      </c>
      <c r="I43" s="5" t="s">
        <v>1256</v>
      </c>
    </row>
    <row r="44" spans="1:9" ht="12.75">
      <c r="A44" s="207" t="s">
        <v>1903</v>
      </c>
      <c r="B44" s="3" t="s">
        <v>1904</v>
      </c>
      <c r="C44" s="5">
        <v>9</v>
      </c>
      <c r="D44" s="9">
        <v>230</v>
      </c>
      <c r="E44" s="192" t="s">
        <v>2153</v>
      </c>
      <c r="F44" s="198" t="s">
        <v>3253</v>
      </c>
      <c r="G44" s="192" t="s">
        <v>1872</v>
      </c>
      <c r="H44" s="5" t="s">
        <v>2252</v>
      </c>
      <c r="I44" s="5" t="s">
        <v>1256</v>
      </c>
    </row>
    <row r="45" spans="1:9" ht="12.75">
      <c r="A45" s="207" t="s">
        <v>1903</v>
      </c>
      <c r="B45" s="3" t="s">
        <v>1905</v>
      </c>
      <c r="C45" s="5">
        <v>9</v>
      </c>
      <c r="D45" s="9">
        <v>230</v>
      </c>
      <c r="E45" s="192" t="s">
        <v>2154</v>
      </c>
      <c r="F45" s="198" t="s">
        <v>3254</v>
      </c>
      <c r="G45" s="192" t="s">
        <v>1871</v>
      </c>
      <c r="H45" s="5" t="s">
        <v>2252</v>
      </c>
      <c r="I45" s="5" t="s">
        <v>1256</v>
      </c>
    </row>
    <row r="46" spans="1:9" ht="12.75">
      <c r="A46" s="207" t="s">
        <v>1903</v>
      </c>
      <c r="B46" s="3" t="s">
        <v>1905</v>
      </c>
      <c r="C46" s="5">
        <v>9</v>
      </c>
      <c r="D46" s="9">
        <v>230</v>
      </c>
      <c r="E46" s="192" t="s">
        <v>2155</v>
      </c>
      <c r="F46" s="198" t="s">
        <v>3255</v>
      </c>
      <c r="G46" s="192" t="s">
        <v>1872</v>
      </c>
      <c r="H46" s="5" t="s">
        <v>2252</v>
      </c>
      <c r="I46" s="5" t="s">
        <v>1256</v>
      </c>
    </row>
    <row r="47" spans="1:9" ht="12.75">
      <c r="A47" s="207" t="s">
        <v>1903</v>
      </c>
      <c r="B47" s="3" t="s">
        <v>2248</v>
      </c>
      <c r="C47" s="5">
        <v>9</v>
      </c>
      <c r="D47" s="9">
        <v>230</v>
      </c>
      <c r="E47" s="192" t="s">
        <v>2156</v>
      </c>
      <c r="F47" s="198" t="s">
        <v>3256</v>
      </c>
      <c r="G47" s="192" t="s">
        <v>1871</v>
      </c>
      <c r="H47" s="5" t="s">
        <v>2252</v>
      </c>
      <c r="I47" s="5" t="s">
        <v>2128</v>
      </c>
    </row>
    <row r="48" spans="1:9" ht="12.75">
      <c r="A48" s="207" t="s">
        <v>1903</v>
      </c>
      <c r="B48" s="3" t="s">
        <v>2248</v>
      </c>
      <c r="C48" s="5">
        <v>9</v>
      </c>
      <c r="D48" s="9">
        <v>230</v>
      </c>
      <c r="E48" s="192" t="s">
        <v>2157</v>
      </c>
      <c r="F48" s="198" t="s">
        <v>3257</v>
      </c>
      <c r="G48" s="192" t="s">
        <v>1872</v>
      </c>
      <c r="H48" s="5" t="s">
        <v>2252</v>
      </c>
      <c r="I48" s="5" t="s">
        <v>2128</v>
      </c>
    </row>
    <row r="49" spans="1:9" ht="12.75">
      <c r="A49" s="207" t="s">
        <v>1903</v>
      </c>
      <c r="B49" s="3" t="s">
        <v>2250</v>
      </c>
      <c r="C49" s="5">
        <v>9</v>
      </c>
      <c r="D49" s="9">
        <v>115</v>
      </c>
      <c r="E49" s="192" t="s">
        <v>2158</v>
      </c>
      <c r="F49" s="198" t="s">
        <v>3258</v>
      </c>
      <c r="G49" s="192" t="s">
        <v>1871</v>
      </c>
      <c r="H49" s="5" t="s">
        <v>2252</v>
      </c>
      <c r="I49" s="5" t="s">
        <v>1258</v>
      </c>
    </row>
    <row r="50" spans="1:9" ht="12.75">
      <c r="A50" s="207" t="s">
        <v>1903</v>
      </c>
      <c r="B50" s="3" t="s">
        <v>2250</v>
      </c>
      <c r="C50" s="5">
        <v>9</v>
      </c>
      <c r="D50" s="9">
        <v>115</v>
      </c>
      <c r="E50" s="192" t="s">
        <v>2159</v>
      </c>
      <c r="F50" s="198" t="s">
        <v>3259</v>
      </c>
      <c r="G50" s="192" t="s">
        <v>1872</v>
      </c>
      <c r="H50" s="5" t="s">
        <v>2252</v>
      </c>
      <c r="I50" s="5" t="s">
        <v>1258</v>
      </c>
    </row>
    <row r="51" spans="1:9" ht="12.75">
      <c r="A51" s="207" t="s">
        <v>1903</v>
      </c>
      <c r="B51" s="3" t="s">
        <v>2248</v>
      </c>
      <c r="C51" s="5">
        <v>9</v>
      </c>
      <c r="D51" s="9">
        <v>230</v>
      </c>
      <c r="E51" s="192" t="s">
        <v>2160</v>
      </c>
      <c r="F51" s="198" t="s">
        <v>3260</v>
      </c>
      <c r="G51" s="192" t="s">
        <v>1871</v>
      </c>
      <c r="H51" s="5" t="s">
        <v>2252</v>
      </c>
      <c r="I51" s="5" t="s">
        <v>1258</v>
      </c>
    </row>
    <row r="52" spans="1:9" ht="12.75">
      <c r="A52" s="207" t="s">
        <v>1903</v>
      </c>
      <c r="B52" s="3" t="s">
        <v>2248</v>
      </c>
      <c r="C52" s="5">
        <v>9</v>
      </c>
      <c r="D52" s="9">
        <v>230</v>
      </c>
      <c r="E52" s="192" t="s">
        <v>2161</v>
      </c>
      <c r="F52" s="198" t="s">
        <v>3261</v>
      </c>
      <c r="G52" s="192" t="s">
        <v>1872</v>
      </c>
      <c r="H52" s="5" t="s">
        <v>2252</v>
      </c>
      <c r="I52" s="5" t="s">
        <v>1258</v>
      </c>
    </row>
    <row r="53" spans="1:9" ht="12.75">
      <c r="A53" s="207" t="s">
        <v>1903</v>
      </c>
      <c r="B53" s="8" t="s">
        <v>1627</v>
      </c>
      <c r="C53" s="5">
        <v>9</v>
      </c>
      <c r="D53" s="5"/>
      <c r="E53" s="192" t="s">
        <v>2151</v>
      </c>
      <c r="F53" s="198" t="s">
        <v>3262</v>
      </c>
      <c r="G53" s="147"/>
      <c r="H53" s="5" t="s">
        <v>2252</v>
      </c>
      <c r="I53" s="5" t="s">
        <v>1226</v>
      </c>
    </row>
    <row r="54" spans="1:9" ht="12.75">
      <c r="A54" s="33"/>
      <c r="B54" s="19"/>
      <c r="C54" s="19"/>
      <c r="D54" s="19"/>
      <c r="E54" s="145"/>
      <c r="F54" s="21"/>
      <c r="G54" s="149"/>
      <c r="H54" s="19"/>
      <c r="I54" s="19"/>
    </row>
    <row r="55" spans="1:9" ht="12.75">
      <c r="A55" s="15" t="s">
        <v>780</v>
      </c>
      <c r="B55" s="27" t="s">
        <v>2252</v>
      </c>
      <c r="C55" s="9">
        <v>7</v>
      </c>
      <c r="D55" s="321" t="s">
        <v>2594</v>
      </c>
      <c r="E55" s="321" t="s">
        <v>2602</v>
      </c>
      <c r="F55" s="323" t="s">
        <v>2613</v>
      </c>
      <c r="G55" s="194" t="s">
        <v>1871</v>
      </c>
      <c r="H55" s="9" t="s">
        <v>2252</v>
      </c>
      <c r="I55" s="9" t="s">
        <v>1255</v>
      </c>
    </row>
    <row r="56" spans="1:9" ht="12.75">
      <c r="A56" s="15" t="s">
        <v>780</v>
      </c>
      <c r="B56" s="27"/>
      <c r="C56" s="9">
        <v>7</v>
      </c>
      <c r="D56" s="321" t="s">
        <v>2594</v>
      </c>
      <c r="E56" s="321" t="s">
        <v>2603</v>
      </c>
      <c r="F56" s="323" t="s">
        <v>2614</v>
      </c>
      <c r="G56" s="194" t="s">
        <v>1872</v>
      </c>
      <c r="H56" s="9" t="s">
        <v>2252</v>
      </c>
      <c r="I56" s="9" t="s">
        <v>1255</v>
      </c>
    </row>
    <row r="57" spans="1:9" ht="12.75">
      <c r="A57" s="15" t="s">
        <v>780</v>
      </c>
      <c r="B57" s="3"/>
      <c r="C57" s="9">
        <v>7</v>
      </c>
      <c r="D57" s="325" t="s">
        <v>2599</v>
      </c>
      <c r="E57" s="321" t="s">
        <v>2604</v>
      </c>
      <c r="F57" s="323" t="s">
        <v>2615</v>
      </c>
      <c r="G57" s="192" t="s">
        <v>1871</v>
      </c>
      <c r="H57" s="9" t="s">
        <v>2252</v>
      </c>
      <c r="I57" s="9" t="s">
        <v>1256</v>
      </c>
    </row>
    <row r="58" spans="1:9" ht="12.75">
      <c r="A58" s="15" t="s">
        <v>780</v>
      </c>
      <c r="B58" s="3"/>
      <c r="C58" s="9">
        <v>7</v>
      </c>
      <c r="D58" s="325" t="s">
        <v>2599</v>
      </c>
      <c r="E58" s="321" t="s">
        <v>2605</v>
      </c>
      <c r="F58" s="323" t="s">
        <v>2616</v>
      </c>
      <c r="G58" s="192" t="s">
        <v>1872</v>
      </c>
      <c r="H58" s="9" t="s">
        <v>2252</v>
      </c>
      <c r="I58" s="9" t="s">
        <v>1256</v>
      </c>
    </row>
    <row r="59" spans="1:9" ht="12.75">
      <c r="A59" s="15" t="s">
        <v>780</v>
      </c>
      <c r="B59" s="27" t="s">
        <v>1639</v>
      </c>
      <c r="C59" s="9">
        <v>7</v>
      </c>
      <c r="D59" s="325" t="s">
        <v>2594</v>
      </c>
      <c r="E59" s="321" t="s">
        <v>2595</v>
      </c>
      <c r="F59" s="323" t="s">
        <v>2617</v>
      </c>
      <c r="G59" s="192" t="s">
        <v>1871</v>
      </c>
      <c r="H59" s="9" t="s">
        <v>1639</v>
      </c>
      <c r="I59" s="9" t="s">
        <v>1255</v>
      </c>
    </row>
    <row r="60" spans="1:9" ht="12.75">
      <c r="A60" s="15" t="s">
        <v>780</v>
      </c>
      <c r="B60" s="27"/>
      <c r="C60" s="9">
        <v>7</v>
      </c>
      <c r="D60" s="325" t="s">
        <v>2594</v>
      </c>
      <c r="E60" s="321" t="s">
        <v>2596</v>
      </c>
      <c r="F60" s="323" t="s">
        <v>2618</v>
      </c>
      <c r="G60" s="192" t="s">
        <v>1872</v>
      </c>
      <c r="H60" s="9" t="s">
        <v>1639</v>
      </c>
      <c r="I60" s="9" t="s">
        <v>1255</v>
      </c>
    </row>
    <row r="61" spans="1:9" ht="12.75">
      <c r="A61" s="15" t="s">
        <v>780</v>
      </c>
      <c r="B61" s="3"/>
      <c r="C61" s="9">
        <v>7</v>
      </c>
      <c r="D61" s="325" t="s">
        <v>2599</v>
      </c>
      <c r="E61" s="321" t="s">
        <v>2600</v>
      </c>
      <c r="F61" s="323" t="s">
        <v>2619</v>
      </c>
      <c r="G61" s="192" t="s">
        <v>1871</v>
      </c>
      <c r="H61" s="9" t="s">
        <v>1639</v>
      </c>
      <c r="I61" s="9" t="s">
        <v>1256</v>
      </c>
    </row>
    <row r="62" spans="1:9" ht="12.75">
      <c r="A62" s="15" t="s">
        <v>780</v>
      </c>
      <c r="B62" s="3"/>
      <c r="C62" s="9">
        <v>7</v>
      </c>
      <c r="D62" s="325" t="s">
        <v>2599</v>
      </c>
      <c r="E62" s="321" t="s">
        <v>2601</v>
      </c>
      <c r="F62" s="323" t="s">
        <v>2620</v>
      </c>
      <c r="G62" s="192" t="s">
        <v>1872</v>
      </c>
      <c r="H62" s="9" t="s">
        <v>1639</v>
      </c>
      <c r="I62" s="9" t="s">
        <v>1256</v>
      </c>
    </row>
    <row r="63" spans="1:9" ht="12.75">
      <c r="A63" s="15" t="s">
        <v>780</v>
      </c>
      <c r="B63" s="29" t="s">
        <v>2248</v>
      </c>
      <c r="C63" s="29" t="s">
        <v>2246</v>
      </c>
      <c r="D63" s="325" t="s">
        <v>2599</v>
      </c>
      <c r="E63" s="321" t="s">
        <v>2606</v>
      </c>
      <c r="F63" s="323" t="s">
        <v>2621</v>
      </c>
      <c r="G63" s="195" t="s">
        <v>1871</v>
      </c>
      <c r="H63" s="29" t="s">
        <v>3349</v>
      </c>
      <c r="I63" s="29" t="s">
        <v>2128</v>
      </c>
    </row>
    <row r="64" spans="1:9" ht="12.75">
      <c r="A64" s="15" t="s">
        <v>780</v>
      </c>
      <c r="B64" s="29" t="s">
        <v>2248</v>
      </c>
      <c r="C64" s="29" t="s">
        <v>2246</v>
      </c>
      <c r="D64" s="325" t="s">
        <v>2599</v>
      </c>
      <c r="E64" s="321" t="s">
        <v>2607</v>
      </c>
      <c r="F64" s="323" t="s">
        <v>2622</v>
      </c>
      <c r="G64" s="192" t="s">
        <v>1872</v>
      </c>
      <c r="H64" s="29" t="s">
        <v>3349</v>
      </c>
      <c r="I64" s="29" t="s">
        <v>2128</v>
      </c>
    </row>
    <row r="65" spans="1:9" ht="12.75">
      <c r="A65" s="15" t="s">
        <v>780</v>
      </c>
      <c r="B65" s="29" t="s">
        <v>2250</v>
      </c>
      <c r="C65" s="29" t="s">
        <v>2246</v>
      </c>
      <c r="D65" s="325" t="s">
        <v>2608</v>
      </c>
      <c r="E65" s="321" t="s">
        <v>2609</v>
      </c>
      <c r="F65" s="323" t="s">
        <v>2623</v>
      </c>
      <c r="G65" s="192" t="s">
        <v>1871</v>
      </c>
      <c r="H65" s="29" t="s">
        <v>3349</v>
      </c>
      <c r="I65" s="29" t="s">
        <v>1258</v>
      </c>
    </row>
    <row r="66" spans="1:9" ht="12.75">
      <c r="A66" s="15" t="s">
        <v>780</v>
      </c>
      <c r="B66" s="29" t="s">
        <v>2250</v>
      </c>
      <c r="C66" s="29" t="s">
        <v>2246</v>
      </c>
      <c r="D66" s="325" t="s">
        <v>2608</v>
      </c>
      <c r="E66" s="321" t="s">
        <v>2610</v>
      </c>
      <c r="F66" s="323" t="s">
        <v>2624</v>
      </c>
      <c r="G66" s="192" t="s">
        <v>1872</v>
      </c>
      <c r="H66" s="29" t="s">
        <v>3349</v>
      </c>
      <c r="I66" s="29" t="s">
        <v>1258</v>
      </c>
    </row>
    <row r="67" spans="1:9" ht="12.75">
      <c r="A67" s="15" t="s">
        <v>780</v>
      </c>
      <c r="B67" s="29" t="s">
        <v>2248</v>
      </c>
      <c r="C67" s="29" t="s">
        <v>2246</v>
      </c>
      <c r="D67" s="326" t="s">
        <v>2599</v>
      </c>
      <c r="E67" s="322" t="s">
        <v>2612</v>
      </c>
      <c r="F67" s="324" t="s">
        <v>2625</v>
      </c>
      <c r="G67" s="192" t="s">
        <v>1871</v>
      </c>
      <c r="H67" s="29" t="s">
        <v>3349</v>
      </c>
      <c r="I67" s="29" t="s">
        <v>1258</v>
      </c>
    </row>
    <row r="68" spans="1:9" ht="12.75">
      <c r="A68" s="15" t="s">
        <v>780</v>
      </c>
      <c r="B68" s="29" t="s">
        <v>2248</v>
      </c>
      <c r="C68" s="29" t="s">
        <v>2246</v>
      </c>
      <c r="D68" s="325">
        <v>90</v>
      </c>
      <c r="E68" s="321" t="s">
        <v>2611</v>
      </c>
      <c r="F68" s="323" t="s">
        <v>2626</v>
      </c>
      <c r="G68" s="192" t="s">
        <v>1872</v>
      </c>
      <c r="H68" s="29" t="s">
        <v>3349</v>
      </c>
      <c r="I68" s="29" t="s">
        <v>1258</v>
      </c>
    </row>
    <row r="69" spans="1:9" ht="12.75">
      <c r="A69" s="15" t="s">
        <v>780</v>
      </c>
      <c r="B69" s="35" t="s">
        <v>1627</v>
      </c>
      <c r="C69" s="9">
        <v>7</v>
      </c>
      <c r="D69" s="320"/>
      <c r="E69" s="321" t="s">
        <v>2597</v>
      </c>
      <c r="F69" s="323" t="s">
        <v>2627</v>
      </c>
      <c r="G69" s="67"/>
      <c r="H69" s="9" t="s">
        <v>1639</v>
      </c>
      <c r="I69" s="9" t="s">
        <v>1227</v>
      </c>
    </row>
    <row r="70" spans="1:9" ht="12.75">
      <c r="A70" s="15" t="s">
        <v>780</v>
      </c>
      <c r="B70" s="35" t="s">
        <v>1627</v>
      </c>
      <c r="C70" s="9">
        <v>7</v>
      </c>
      <c r="D70" s="320"/>
      <c r="E70" s="321" t="s">
        <v>2598</v>
      </c>
      <c r="F70" s="323" t="s">
        <v>2628</v>
      </c>
      <c r="G70" s="67"/>
      <c r="H70" s="9" t="s">
        <v>2252</v>
      </c>
      <c r="I70" s="9" t="s">
        <v>1227</v>
      </c>
    </row>
    <row r="71" spans="1:9" ht="12.75">
      <c r="A71" s="14"/>
      <c r="B71" s="16"/>
      <c r="C71" s="16"/>
      <c r="D71" s="16"/>
      <c r="E71" s="144"/>
      <c r="F71" s="40"/>
      <c r="G71" s="148"/>
      <c r="H71" s="16"/>
      <c r="I71" s="16"/>
    </row>
    <row r="72" spans="1:9" ht="12.75">
      <c r="A72" s="15" t="s">
        <v>2165</v>
      </c>
      <c r="B72" s="9"/>
      <c r="C72" s="9">
        <v>10</v>
      </c>
      <c r="D72" s="66">
        <v>1000</v>
      </c>
      <c r="E72" s="9" t="str">
        <f>"65053292AD01A00"</f>
        <v>65053292AD01A00</v>
      </c>
      <c r="F72" s="198" t="s">
        <v>485</v>
      </c>
      <c r="G72" s="67" t="s">
        <v>1871</v>
      </c>
      <c r="H72" s="9" t="s">
        <v>2252</v>
      </c>
      <c r="I72" s="9" t="s">
        <v>1255</v>
      </c>
    </row>
    <row r="73" spans="1:9" ht="12.75">
      <c r="A73" s="15" t="s">
        <v>2165</v>
      </c>
      <c r="B73" s="9"/>
      <c r="C73" s="9">
        <v>10</v>
      </c>
      <c r="D73" s="66">
        <v>1000</v>
      </c>
      <c r="E73" s="9" t="str">
        <f>"65053292AD02A00"</f>
        <v>65053292AD02A00</v>
      </c>
      <c r="F73" s="198" t="s">
        <v>486</v>
      </c>
      <c r="G73" s="67" t="s">
        <v>1872</v>
      </c>
      <c r="H73" s="9" t="s">
        <v>2252</v>
      </c>
      <c r="I73" s="9" t="s">
        <v>1255</v>
      </c>
    </row>
    <row r="74" spans="1:9" ht="12.75">
      <c r="A74" s="15" t="s">
        <v>2165</v>
      </c>
      <c r="B74" s="9"/>
      <c r="C74" s="9">
        <v>10</v>
      </c>
      <c r="D74" s="67">
        <v>300</v>
      </c>
      <c r="E74" s="9" t="str">
        <f>"65053312AD01A00"</f>
        <v>65053312AD01A00</v>
      </c>
      <c r="F74" s="198" t="s">
        <v>487</v>
      </c>
      <c r="G74" s="67" t="s">
        <v>1871</v>
      </c>
      <c r="H74" s="9" t="s">
        <v>2252</v>
      </c>
      <c r="I74" s="9" t="s">
        <v>1256</v>
      </c>
    </row>
    <row r="75" spans="1:9" ht="12.75">
      <c r="A75" s="15" t="s">
        <v>2165</v>
      </c>
      <c r="B75" s="9"/>
      <c r="C75" s="9">
        <v>10</v>
      </c>
      <c r="D75" s="67">
        <v>300</v>
      </c>
      <c r="E75" s="9" t="str">
        <f>"65053312AD02A00"</f>
        <v>65053312AD02A00</v>
      </c>
      <c r="F75" s="198" t="s">
        <v>488</v>
      </c>
      <c r="G75" s="67" t="s">
        <v>1872</v>
      </c>
      <c r="H75" s="9" t="s">
        <v>2252</v>
      </c>
      <c r="I75" s="9" t="s">
        <v>1256</v>
      </c>
    </row>
    <row r="76" spans="1:9" ht="12.75">
      <c r="A76" s="15" t="s">
        <v>2165</v>
      </c>
      <c r="B76" s="9"/>
      <c r="C76" s="9">
        <v>10</v>
      </c>
      <c r="D76" s="67">
        <v>1000</v>
      </c>
      <c r="E76" s="9" t="str">
        <f>"65053293AD01A00"</f>
        <v>65053293AD01A00</v>
      </c>
      <c r="F76" s="198" t="s">
        <v>489</v>
      </c>
      <c r="G76" s="67" t="s">
        <v>1871</v>
      </c>
      <c r="H76" s="9" t="s">
        <v>1639</v>
      </c>
      <c r="I76" s="9" t="s">
        <v>1255</v>
      </c>
    </row>
    <row r="77" spans="1:9" ht="12.75">
      <c r="A77" s="15" t="s">
        <v>2165</v>
      </c>
      <c r="B77" s="9"/>
      <c r="C77" s="9">
        <v>10</v>
      </c>
      <c r="D77" s="67">
        <v>1000</v>
      </c>
      <c r="E77" s="9" t="str">
        <f>"65053293AD02A00"</f>
        <v>65053293AD02A00</v>
      </c>
      <c r="F77" s="198" t="s">
        <v>490</v>
      </c>
      <c r="G77" s="67" t="s">
        <v>1872</v>
      </c>
      <c r="H77" s="9" t="s">
        <v>1639</v>
      </c>
      <c r="I77" s="9" t="s">
        <v>1255</v>
      </c>
    </row>
    <row r="78" spans="1:9" ht="12.75">
      <c r="A78" s="15" t="s">
        <v>2165</v>
      </c>
      <c r="B78" s="9"/>
      <c r="C78" s="9">
        <v>10</v>
      </c>
      <c r="D78" s="67">
        <v>300</v>
      </c>
      <c r="E78" s="9" t="str">
        <f>"65053313AD01A00"</f>
        <v>65053313AD01A00</v>
      </c>
      <c r="F78" s="198" t="s">
        <v>491</v>
      </c>
      <c r="G78" s="67" t="s">
        <v>1871</v>
      </c>
      <c r="H78" s="9" t="s">
        <v>1639</v>
      </c>
      <c r="I78" s="9" t="s">
        <v>1256</v>
      </c>
    </row>
    <row r="79" spans="1:9" ht="12.75">
      <c r="A79" s="15" t="s">
        <v>2165</v>
      </c>
      <c r="B79" s="9"/>
      <c r="C79" s="9">
        <v>10</v>
      </c>
      <c r="D79" s="67">
        <v>300</v>
      </c>
      <c r="E79" s="9" t="str">
        <f>"65053313AD02A00"</f>
        <v>65053313AD02A00</v>
      </c>
      <c r="F79" s="198" t="s">
        <v>492</v>
      </c>
      <c r="G79" s="67" t="s">
        <v>1872</v>
      </c>
      <c r="H79" s="9" t="s">
        <v>1639</v>
      </c>
      <c r="I79" s="9" t="s">
        <v>1256</v>
      </c>
    </row>
    <row r="80" spans="1:9" ht="12.75">
      <c r="A80" s="15" t="s">
        <v>2165</v>
      </c>
      <c r="B80" s="29" t="s">
        <v>2248</v>
      </c>
      <c r="C80" s="29" t="s">
        <v>2246</v>
      </c>
      <c r="D80" s="66">
        <v>300</v>
      </c>
      <c r="E80" s="321" t="s">
        <v>2222</v>
      </c>
      <c r="F80" s="323" t="s">
        <v>2228</v>
      </c>
      <c r="G80" s="195" t="s">
        <v>1871</v>
      </c>
      <c r="H80" s="29" t="s">
        <v>3349</v>
      </c>
      <c r="I80" s="29" t="s">
        <v>2128</v>
      </c>
    </row>
    <row r="81" spans="1:9" ht="12.75">
      <c r="A81" s="15" t="s">
        <v>2165</v>
      </c>
      <c r="B81" s="29" t="s">
        <v>2248</v>
      </c>
      <c r="C81" s="29" t="s">
        <v>2246</v>
      </c>
      <c r="D81" s="301">
        <v>300</v>
      </c>
      <c r="E81" s="321" t="s">
        <v>2223</v>
      </c>
      <c r="F81" s="323" t="s">
        <v>2229</v>
      </c>
      <c r="G81" s="192" t="s">
        <v>1872</v>
      </c>
      <c r="H81" s="29" t="s">
        <v>3349</v>
      </c>
      <c r="I81" s="29" t="s">
        <v>2128</v>
      </c>
    </row>
    <row r="82" spans="1:9" ht="12.75">
      <c r="A82" s="15" t="s">
        <v>2165</v>
      </c>
      <c r="B82" s="29" t="s">
        <v>2250</v>
      </c>
      <c r="C82" s="29" t="s">
        <v>2246</v>
      </c>
      <c r="D82" s="66">
        <v>150</v>
      </c>
      <c r="E82" s="367" t="s">
        <v>2224</v>
      </c>
      <c r="F82" s="323" t="s">
        <v>2230</v>
      </c>
      <c r="G82" s="192" t="s">
        <v>1871</v>
      </c>
      <c r="H82" s="29" t="s">
        <v>3349</v>
      </c>
      <c r="I82" s="29" t="s">
        <v>1258</v>
      </c>
    </row>
    <row r="83" spans="1:9" ht="12.75">
      <c r="A83" s="15" t="s">
        <v>2165</v>
      </c>
      <c r="B83" s="29" t="s">
        <v>2250</v>
      </c>
      <c r="C83" s="29" t="s">
        <v>2246</v>
      </c>
      <c r="D83" s="66">
        <v>150</v>
      </c>
      <c r="E83" s="321" t="s">
        <v>2225</v>
      </c>
      <c r="F83" s="323" t="s">
        <v>2231</v>
      </c>
      <c r="G83" s="192" t="s">
        <v>1872</v>
      </c>
      <c r="H83" s="29" t="s">
        <v>3349</v>
      </c>
      <c r="I83" s="29" t="s">
        <v>1258</v>
      </c>
    </row>
    <row r="84" spans="1:9" ht="12.75">
      <c r="A84" s="15" t="s">
        <v>2165</v>
      </c>
      <c r="B84" s="29" t="s">
        <v>2248</v>
      </c>
      <c r="C84" s="29" t="s">
        <v>2246</v>
      </c>
      <c r="D84" s="66">
        <v>300</v>
      </c>
      <c r="E84" s="321" t="s">
        <v>2226</v>
      </c>
      <c r="F84" s="323" t="s">
        <v>2232</v>
      </c>
      <c r="G84" s="192" t="s">
        <v>1871</v>
      </c>
      <c r="H84" s="29" t="s">
        <v>3349</v>
      </c>
      <c r="I84" s="29" t="s">
        <v>1258</v>
      </c>
    </row>
    <row r="85" spans="1:9" ht="12.75">
      <c r="A85" s="15" t="s">
        <v>2165</v>
      </c>
      <c r="B85" s="29" t="s">
        <v>2248</v>
      </c>
      <c r="C85" s="29" t="s">
        <v>2246</v>
      </c>
      <c r="D85" s="66">
        <v>300</v>
      </c>
      <c r="E85" s="321" t="s">
        <v>2227</v>
      </c>
      <c r="F85" s="323" t="s">
        <v>2233</v>
      </c>
      <c r="G85" s="192" t="s">
        <v>1872</v>
      </c>
      <c r="H85" s="29" t="s">
        <v>3349</v>
      </c>
      <c r="I85" s="29" t="s">
        <v>1258</v>
      </c>
    </row>
    <row r="86" spans="1:9" ht="12.75">
      <c r="A86" s="15" t="s">
        <v>2165</v>
      </c>
      <c r="B86" s="35" t="s">
        <v>1627</v>
      </c>
      <c r="C86" s="9">
        <v>10</v>
      </c>
      <c r="D86" s="67"/>
      <c r="E86" s="9" t="str">
        <f>"65053252AD00A00"</f>
        <v>65053252AD00A00</v>
      </c>
      <c r="F86" s="198" t="s">
        <v>493</v>
      </c>
      <c r="G86" s="67"/>
      <c r="H86" s="9" t="s">
        <v>2252</v>
      </c>
      <c r="I86" s="9" t="s">
        <v>1226</v>
      </c>
    </row>
    <row r="87" spans="1:9" ht="12.75">
      <c r="A87" s="15" t="s">
        <v>2165</v>
      </c>
      <c r="B87" s="35" t="s">
        <v>1627</v>
      </c>
      <c r="C87" s="9">
        <v>10</v>
      </c>
      <c r="D87" s="67"/>
      <c r="E87" s="9" t="str">
        <f>"65053253AD00A00"</f>
        <v>65053253AD00A00</v>
      </c>
      <c r="F87" s="198" t="s">
        <v>494</v>
      </c>
      <c r="G87" s="67"/>
      <c r="H87" s="9" t="s">
        <v>1639</v>
      </c>
      <c r="I87" s="9" t="s">
        <v>1226</v>
      </c>
    </row>
    <row r="88" spans="1:9" ht="12.75">
      <c r="A88" s="33"/>
      <c r="B88" s="19"/>
      <c r="C88" s="19"/>
      <c r="D88" s="19"/>
      <c r="E88" s="145"/>
      <c r="F88" s="21"/>
      <c r="G88" s="149"/>
      <c r="H88" s="19"/>
      <c r="I88" s="19"/>
    </row>
    <row r="89" spans="1:9" s="30" customFormat="1" ht="12" customHeight="1">
      <c r="A89" s="28" t="s">
        <v>3335</v>
      </c>
      <c r="B89" s="27" t="s">
        <v>2252</v>
      </c>
      <c r="C89" s="29">
        <v>3</v>
      </c>
      <c r="D89" s="29">
        <v>350</v>
      </c>
      <c r="E89" s="195" t="s">
        <v>2417</v>
      </c>
      <c r="F89" s="380" t="s">
        <v>3263</v>
      </c>
      <c r="G89" s="195" t="s">
        <v>1871</v>
      </c>
      <c r="H89" s="29" t="s">
        <v>2252</v>
      </c>
      <c r="I89" s="29" t="s">
        <v>1255</v>
      </c>
    </row>
    <row r="90" spans="1:9" ht="12.75">
      <c r="A90" s="15" t="s">
        <v>3335</v>
      </c>
      <c r="B90" s="27"/>
      <c r="C90" s="9">
        <v>3</v>
      </c>
      <c r="D90" s="9">
        <v>350</v>
      </c>
      <c r="E90" s="195" t="s">
        <v>2418</v>
      </c>
      <c r="F90" s="198" t="s">
        <v>3264</v>
      </c>
      <c r="G90" s="192" t="s">
        <v>1872</v>
      </c>
      <c r="H90" s="9" t="s">
        <v>2252</v>
      </c>
      <c r="I90" s="9" t="s">
        <v>1255</v>
      </c>
    </row>
    <row r="91" spans="1:9" ht="12.75">
      <c r="A91" s="15" t="s">
        <v>3335</v>
      </c>
      <c r="B91" s="3" t="s">
        <v>3346</v>
      </c>
      <c r="C91" s="9">
        <v>3</v>
      </c>
      <c r="D91" s="9">
        <v>100</v>
      </c>
      <c r="E91" s="192" t="s">
        <v>2421</v>
      </c>
      <c r="F91" s="198" t="s">
        <v>3265</v>
      </c>
      <c r="G91" s="192" t="s">
        <v>1871</v>
      </c>
      <c r="H91" s="9" t="s">
        <v>2252</v>
      </c>
      <c r="I91" s="9" t="s">
        <v>1256</v>
      </c>
    </row>
    <row r="92" spans="1:9" ht="12.75">
      <c r="A92" s="15" t="s">
        <v>3335</v>
      </c>
      <c r="B92" s="3" t="s">
        <v>3346</v>
      </c>
      <c r="C92" s="9">
        <v>3</v>
      </c>
      <c r="D92" s="9">
        <v>100</v>
      </c>
      <c r="E92" s="192" t="s">
        <v>2422</v>
      </c>
      <c r="F92" s="198" t="s">
        <v>3266</v>
      </c>
      <c r="G92" s="192" t="s">
        <v>1872</v>
      </c>
      <c r="H92" s="9" t="s">
        <v>2252</v>
      </c>
      <c r="I92" s="9" t="s">
        <v>1256</v>
      </c>
    </row>
    <row r="93" spans="1:9" ht="12.75">
      <c r="A93" s="15" t="s">
        <v>3335</v>
      </c>
      <c r="B93" s="9" t="s">
        <v>2248</v>
      </c>
      <c r="C93" s="9" t="s">
        <v>2246</v>
      </c>
      <c r="D93" s="9">
        <v>100</v>
      </c>
      <c r="E93" s="192" t="s">
        <v>2423</v>
      </c>
      <c r="F93" s="198" t="s">
        <v>3267</v>
      </c>
      <c r="G93" s="192" t="s">
        <v>1871</v>
      </c>
      <c r="H93" s="9" t="s">
        <v>2252</v>
      </c>
      <c r="I93" s="9" t="s">
        <v>2128</v>
      </c>
    </row>
    <row r="94" spans="1:9" ht="12.75">
      <c r="A94" s="15" t="s">
        <v>3335</v>
      </c>
      <c r="B94" s="9" t="s">
        <v>2248</v>
      </c>
      <c r="C94" s="9" t="s">
        <v>2246</v>
      </c>
      <c r="D94" s="9">
        <v>100</v>
      </c>
      <c r="E94" s="192" t="s">
        <v>2424</v>
      </c>
      <c r="F94" s="198" t="s">
        <v>3268</v>
      </c>
      <c r="G94" s="192" t="s">
        <v>1872</v>
      </c>
      <c r="H94" s="9" t="s">
        <v>2252</v>
      </c>
      <c r="I94" s="9" t="s">
        <v>2128</v>
      </c>
    </row>
    <row r="95" spans="1:9" ht="12.75">
      <c r="A95" s="15" t="s">
        <v>3335</v>
      </c>
      <c r="B95" s="9" t="s">
        <v>2250</v>
      </c>
      <c r="C95" s="9" t="s">
        <v>2246</v>
      </c>
      <c r="D95" s="9">
        <v>50</v>
      </c>
      <c r="E95" s="192" t="s">
        <v>2425</v>
      </c>
      <c r="F95" s="198" t="s">
        <v>3269</v>
      </c>
      <c r="G95" s="192" t="s">
        <v>1871</v>
      </c>
      <c r="H95" s="9" t="s">
        <v>2252</v>
      </c>
      <c r="I95" s="9" t="s">
        <v>1258</v>
      </c>
    </row>
    <row r="96" spans="1:9" ht="12.75">
      <c r="A96" s="15" t="s">
        <v>3335</v>
      </c>
      <c r="B96" s="9" t="s">
        <v>2250</v>
      </c>
      <c r="C96" s="9" t="s">
        <v>2246</v>
      </c>
      <c r="D96" s="9">
        <v>50</v>
      </c>
      <c r="E96" s="192" t="s">
        <v>2426</v>
      </c>
      <c r="F96" s="198" t="s">
        <v>3270</v>
      </c>
      <c r="G96" s="192" t="s">
        <v>1872</v>
      </c>
      <c r="H96" s="9" t="s">
        <v>2252</v>
      </c>
      <c r="I96" s="9" t="s">
        <v>1258</v>
      </c>
    </row>
    <row r="97" spans="1:9" ht="12.75">
      <c r="A97" s="15" t="s">
        <v>3335</v>
      </c>
      <c r="B97" s="9" t="s">
        <v>2248</v>
      </c>
      <c r="C97" s="9" t="s">
        <v>2246</v>
      </c>
      <c r="D97" s="9">
        <v>100</v>
      </c>
      <c r="E97" s="192" t="s">
        <v>2427</v>
      </c>
      <c r="F97" s="198" t="s">
        <v>3271</v>
      </c>
      <c r="G97" s="192" t="s">
        <v>1871</v>
      </c>
      <c r="H97" s="9" t="s">
        <v>2252</v>
      </c>
      <c r="I97" s="9" t="s">
        <v>1258</v>
      </c>
    </row>
    <row r="98" spans="1:9" ht="12.75">
      <c r="A98" s="15" t="s">
        <v>3335</v>
      </c>
      <c r="B98" s="9" t="s">
        <v>2248</v>
      </c>
      <c r="C98" s="9" t="s">
        <v>2246</v>
      </c>
      <c r="D98" s="9">
        <v>100</v>
      </c>
      <c r="E98" s="195" t="s">
        <v>2428</v>
      </c>
      <c r="F98" s="197" t="s">
        <v>3272</v>
      </c>
      <c r="G98" s="195" t="s">
        <v>1872</v>
      </c>
      <c r="H98" s="9" t="s">
        <v>2252</v>
      </c>
      <c r="I98" s="9" t="s">
        <v>1258</v>
      </c>
    </row>
    <row r="99" spans="1:9" ht="12.75">
      <c r="A99" s="15" t="s">
        <v>3335</v>
      </c>
      <c r="B99" s="35" t="s">
        <v>1627</v>
      </c>
      <c r="C99" s="9">
        <v>3</v>
      </c>
      <c r="D99" s="9"/>
      <c r="E99" s="192" t="s">
        <v>2420</v>
      </c>
      <c r="F99" s="198" t="s">
        <v>3273</v>
      </c>
      <c r="G99" s="150"/>
      <c r="H99" s="9" t="s">
        <v>2252</v>
      </c>
      <c r="I99" s="9" t="s">
        <v>1228</v>
      </c>
    </row>
    <row r="100" spans="1:9" ht="12.75">
      <c r="A100" s="15" t="s">
        <v>3335</v>
      </c>
      <c r="B100" s="9"/>
      <c r="C100" s="9">
        <v>3</v>
      </c>
      <c r="D100" s="9"/>
      <c r="E100" s="192" t="s">
        <v>2419</v>
      </c>
      <c r="F100" s="198" t="s">
        <v>3274</v>
      </c>
      <c r="G100" s="150"/>
      <c r="H100" s="9" t="s">
        <v>2252</v>
      </c>
      <c r="I100" s="9" t="s">
        <v>1226</v>
      </c>
    </row>
    <row r="101" spans="1:9" ht="12.75">
      <c r="A101" s="33"/>
      <c r="B101" s="19"/>
      <c r="C101" s="19"/>
      <c r="D101" s="19"/>
      <c r="E101" s="145"/>
      <c r="F101" s="21"/>
      <c r="G101" s="149"/>
      <c r="H101" s="19"/>
      <c r="I101" s="19"/>
    </row>
    <row r="102" spans="1:9" ht="12.75">
      <c r="A102" s="15" t="s">
        <v>1645</v>
      </c>
      <c r="B102" s="27" t="s">
        <v>2252</v>
      </c>
      <c r="C102" s="9">
        <v>7</v>
      </c>
      <c r="D102" s="9">
        <v>3000</v>
      </c>
      <c r="E102" s="192" t="s">
        <v>2429</v>
      </c>
      <c r="F102" s="198" t="s">
        <v>3275</v>
      </c>
      <c r="G102" s="192" t="s">
        <v>1871</v>
      </c>
      <c r="H102" s="9" t="s">
        <v>2252</v>
      </c>
      <c r="I102" s="9" t="s">
        <v>1255</v>
      </c>
    </row>
    <row r="103" spans="1:9" ht="12.75">
      <c r="A103" s="15" t="s">
        <v>1645</v>
      </c>
      <c r="B103" s="27"/>
      <c r="C103" s="9">
        <v>7</v>
      </c>
      <c r="D103" s="9">
        <v>3000</v>
      </c>
      <c r="E103" s="192" t="s">
        <v>2430</v>
      </c>
      <c r="F103" s="198" t="s">
        <v>3276</v>
      </c>
      <c r="G103" s="192" t="s">
        <v>1872</v>
      </c>
      <c r="H103" s="9" t="s">
        <v>2252</v>
      </c>
      <c r="I103" s="9" t="s">
        <v>1255</v>
      </c>
    </row>
    <row r="104" spans="1:9" ht="12.75">
      <c r="A104" s="15" t="s">
        <v>1645</v>
      </c>
      <c r="B104" s="3" t="s">
        <v>1250</v>
      </c>
      <c r="C104" s="9">
        <v>7</v>
      </c>
      <c r="D104" s="9">
        <v>400</v>
      </c>
      <c r="E104" s="192" t="s">
        <v>2431</v>
      </c>
      <c r="F104" s="198" t="s">
        <v>3277</v>
      </c>
      <c r="G104" s="192" t="s">
        <v>1871</v>
      </c>
      <c r="H104" s="9" t="s">
        <v>2252</v>
      </c>
      <c r="I104" s="9" t="s">
        <v>1256</v>
      </c>
    </row>
    <row r="105" spans="1:9" ht="12.75">
      <c r="A105" s="15" t="s">
        <v>1645</v>
      </c>
      <c r="B105" s="3" t="s">
        <v>1250</v>
      </c>
      <c r="C105" s="9">
        <v>7</v>
      </c>
      <c r="D105" s="9">
        <v>400</v>
      </c>
      <c r="E105" s="192" t="s">
        <v>2432</v>
      </c>
      <c r="F105" s="198" t="s">
        <v>3278</v>
      </c>
      <c r="G105" s="192" t="s">
        <v>1872</v>
      </c>
      <c r="H105" s="9" t="s">
        <v>2252</v>
      </c>
      <c r="I105" s="9" t="s">
        <v>1256</v>
      </c>
    </row>
    <row r="106" spans="1:9" ht="12.75">
      <c r="A106" s="15" t="s">
        <v>1645</v>
      </c>
      <c r="B106" s="3" t="s">
        <v>1251</v>
      </c>
      <c r="C106" s="9">
        <v>7</v>
      </c>
      <c r="D106" s="9">
        <v>900</v>
      </c>
      <c r="E106" s="192" t="s">
        <v>2433</v>
      </c>
      <c r="F106" s="198" t="s">
        <v>3279</v>
      </c>
      <c r="G106" s="192" t="s">
        <v>1871</v>
      </c>
      <c r="H106" s="9" t="s">
        <v>2252</v>
      </c>
      <c r="I106" s="9" t="s">
        <v>1256</v>
      </c>
    </row>
    <row r="107" spans="1:9" ht="12.75">
      <c r="A107" s="15" t="s">
        <v>1645</v>
      </c>
      <c r="B107" s="3" t="s">
        <v>1251</v>
      </c>
      <c r="C107" s="9">
        <v>7</v>
      </c>
      <c r="D107" s="9">
        <v>900</v>
      </c>
      <c r="E107" s="192" t="s">
        <v>2434</v>
      </c>
      <c r="F107" s="198" t="s">
        <v>3280</v>
      </c>
      <c r="G107" s="192" t="s">
        <v>1872</v>
      </c>
      <c r="H107" s="9" t="s">
        <v>2252</v>
      </c>
      <c r="I107" s="9" t="s">
        <v>1256</v>
      </c>
    </row>
    <row r="108" spans="1:9" ht="12.75">
      <c r="A108" s="15" t="s">
        <v>1645</v>
      </c>
      <c r="B108" s="35" t="s">
        <v>1627</v>
      </c>
      <c r="C108" s="9" t="s">
        <v>1229</v>
      </c>
      <c r="D108" s="9"/>
      <c r="E108" s="195" t="s">
        <v>2435</v>
      </c>
      <c r="F108" s="197" t="s">
        <v>3281</v>
      </c>
      <c r="G108" s="150"/>
      <c r="H108" s="9" t="s">
        <v>2252</v>
      </c>
      <c r="I108" s="9" t="s">
        <v>1227</v>
      </c>
    </row>
    <row r="109" spans="1:9" ht="12.75">
      <c r="A109" s="33"/>
      <c r="B109" s="19"/>
      <c r="C109" s="19"/>
      <c r="D109" s="19"/>
      <c r="E109" s="145"/>
      <c r="F109" s="21"/>
      <c r="G109" s="149"/>
      <c r="H109" s="19"/>
      <c r="I109" s="19"/>
    </row>
    <row r="110" spans="1:9" ht="12.75">
      <c r="A110" s="373" t="s">
        <v>3342</v>
      </c>
      <c r="B110" s="374" t="s">
        <v>2252</v>
      </c>
      <c r="C110" s="372">
        <v>5</v>
      </c>
      <c r="D110" s="372">
        <v>800</v>
      </c>
      <c r="E110" s="379" t="s">
        <v>4052</v>
      </c>
      <c r="F110" s="380" t="s">
        <v>4053</v>
      </c>
      <c r="G110" s="379" t="s">
        <v>1871</v>
      </c>
      <c r="H110" s="372" t="s">
        <v>2252</v>
      </c>
      <c r="I110" s="372" t="s">
        <v>1255</v>
      </c>
    </row>
    <row r="111" spans="1:9" ht="12.75">
      <c r="A111" s="373" t="s">
        <v>3342</v>
      </c>
      <c r="B111" s="374"/>
      <c r="C111" s="372">
        <v>5</v>
      </c>
      <c r="D111" s="372">
        <v>800</v>
      </c>
      <c r="E111" s="377" t="s">
        <v>4054</v>
      </c>
      <c r="F111" s="381" t="s">
        <v>4055</v>
      </c>
      <c r="G111" s="377" t="s">
        <v>1872</v>
      </c>
      <c r="H111" s="372" t="s">
        <v>2252</v>
      </c>
      <c r="I111" s="372" t="s">
        <v>1255</v>
      </c>
    </row>
    <row r="112" spans="1:9" ht="12.75">
      <c r="A112" s="373" t="s">
        <v>3342</v>
      </c>
      <c r="B112" s="372" t="s">
        <v>4212</v>
      </c>
      <c r="C112" s="372">
        <v>5</v>
      </c>
      <c r="D112" s="372">
        <v>300</v>
      </c>
      <c r="E112" s="377" t="s">
        <v>4056</v>
      </c>
      <c r="F112" s="381" t="s">
        <v>4057</v>
      </c>
      <c r="G112" s="377" t="s">
        <v>1871</v>
      </c>
      <c r="H112" s="372" t="s">
        <v>2252</v>
      </c>
      <c r="I112" s="372" t="s">
        <v>1256</v>
      </c>
    </row>
    <row r="113" spans="1:9" ht="12.75">
      <c r="A113" s="373" t="s">
        <v>3342</v>
      </c>
      <c r="B113" s="372" t="s">
        <v>4212</v>
      </c>
      <c r="C113" s="372">
        <v>5</v>
      </c>
      <c r="D113" s="372">
        <v>300</v>
      </c>
      <c r="E113" s="377" t="s">
        <v>4058</v>
      </c>
      <c r="F113" s="381" t="s">
        <v>4059</v>
      </c>
      <c r="G113" s="377" t="s">
        <v>1872</v>
      </c>
      <c r="H113" s="372" t="s">
        <v>2252</v>
      </c>
      <c r="I113" s="372" t="s">
        <v>1256</v>
      </c>
    </row>
    <row r="114" spans="1:9" ht="12.75">
      <c r="A114" s="373" t="s">
        <v>3342</v>
      </c>
      <c r="B114" s="375" t="s">
        <v>1639</v>
      </c>
      <c r="C114" s="372">
        <v>5</v>
      </c>
      <c r="D114" s="372">
        <v>800</v>
      </c>
      <c r="E114" s="377" t="s">
        <v>4077</v>
      </c>
      <c r="F114" s="381" t="s">
        <v>4078</v>
      </c>
      <c r="G114" s="377" t="s">
        <v>1871</v>
      </c>
      <c r="H114" s="372" t="s">
        <v>1639</v>
      </c>
      <c r="I114" s="372" t="s">
        <v>1255</v>
      </c>
    </row>
    <row r="115" spans="1:9" ht="12.75">
      <c r="A115" s="373" t="s">
        <v>3342</v>
      </c>
      <c r="B115" s="372"/>
      <c r="C115" s="372">
        <v>5</v>
      </c>
      <c r="D115" s="372">
        <v>800</v>
      </c>
      <c r="E115" s="377" t="s">
        <v>4155</v>
      </c>
      <c r="F115" s="381" t="s">
        <v>4156</v>
      </c>
      <c r="G115" s="377" t="s">
        <v>1872</v>
      </c>
      <c r="H115" s="372" t="s">
        <v>1639</v>
      </c>
      <c r="I115" s="372" t="s">
        <v>1255</v>
      </c>
    </row>
    <row r="116" spans="1:9" ht="12.75">
      <c r="A116" s="373" t="s">
        <v>3342</v>
      </c>
      <c r="B116" s="372" t="s">
        <v>4212</v>
      </c>
      <c r="C116" s="372">
        <v>5</v>
      </c>
      <c r="D116" s="372">
        <v>300</v>
      </c>
      <c r="E116" s="377" t="s">
        <v>4079</v>
      </c>
      <c r="F116" s="381" t="s">
        <v>4080</v>
      </c>
      <c r="G116" s="377" t="s">
        <v>1871</v>
      </c>
      <c r="H116" s="372" t="s">
        <v>1639</v>
      </c>
      <c r="I116" s="372" t="s">
        <v>1256</v>
      </c>
    </row>
    <row r="117" spans="1:9" ht="12.75">
      <c r="A117" s="373" t="s">
        <v>3342</v>
      </c>
      <c r="B117" s="372" t="s">
        <v>4212</v>
      </c>
      <c r="C117" s="372">
        <v>5</v>
      </c>
      <c r="D117" s="372">
        <v>300</v>
      </c>
      <c r="E117" s="377" t="s">
        <v>4081</v>
      </c>
      <c r="F117" s="381" t="s">
        <v>4082</v>
      </c>
      <c r="G117" s="377" t="s">
        <v>1872</v>
      </c>
      <c r="H117" s="372" t="s">
        <v>1639</v>
      </c>
      <c r="I117" s="372" t="s">
        <v>1256</v>
      </c>
    </row>
    <row r="118" spans="1:9" ht="12.75">
      <c r="A118" s="373" t="s">
        <v>3342</v>
      </c>
      <c r="B118" s="372" t="s">
        <v>4157</v>
      </c>
      <c r="C118" s="372" t="s">
        <v>2246</v>
      </c>
      <c r="D118" s="372">
        <v>300</v>
      </c>
      <c r="E118" s="377" t="s">
        <v>4060</v>
      </c>
      <c r="F118" s="381" t="s">
        <v>4061</v>
      </c>
      <c r="G118" s="377" t="s">
        <v>1871</v>
      </c>
      <c r="H118" s="372" t="s">
        <v>2252</v>
      </c>
      <c r="I118" s="372" t="s">
        <v>2128</v>
      </c>
    </row>
    <row r="119" spans="1:9" ht="12.75">
      <c r="A119" s="373" t="s">
        <v>3342</v>
      </c>
      <c r="B119" s="372" t="s">
        <v>4157</v>
      </c>
      <c r="C119" s="372" t="s">
        <v>2246</v>
      </c>
      <c r="D119" s="372">
        <v>300</v>
      </c>
      <c r="E119" s="377" t="s">
        <v>4062</v>
      </c>
      <c r="F119" s="381" t="s">
        <v>4063</v>
      </c>
      <c r="G119" s="377" t="s">
        <v>1872</v>
      </c>
      <c r="H119" s="372" t="s">
        <v>2252</v>
      </c>
      <c r="I119" s="372" t="s">
        <v>2128</v>
      </c>
    </row>
    <row r="120" spans="1:9" ht="12.75">
      <c r="A120" s="373" t="s">
        <v>3342</v>
      </c>
      <c r="B120" s="372" t="s">
        <v>4213</v>
      </c>
      <c r="C120" s="372" t="s">
        <v>2246</v>
      </c>
      <c r="D120" s="372">
        <v>150</v>
      </c>
      <c r="E120" s="377" t="s">
        <v>4066</v>
      </c>
      <c r="F120" s="381" t="s">
        <v>4067</v>
      </c>
      <c r="G120" s="377" t="s">
        <v>1871</v>
      </c>
      <c r="H120" s="372" t="s">
        <v>2252</v>
      </c>
      <c r="I120" s="372" t="s">
        <v>1258</v>
      </c>
    </row>
    <row r="121" spans="1:9" ht="12.75">
      <c r="A121" s="373" t="s">
        <v>3342</v>
      </c>
      <c r="B121" s="372" t="s">
        <v>4213</v>
      </c>
      <c r="C121" s="372" t="s">
        <v>2246</v>
      </c>
      <c r="D121" s="372">
        <v>150</v>
      </c>
      <c r="E121" s="377" t="s">
        <v>4068</v>
      </c>
      <c r="F121" s="381" t="s">
        <v>4069</v>
      </c>
      <c r="G121" s="384" t="s">
        <v>3414</v>
      </c>
      <c r="H121" s="372" t="s">
        <v>2252</v>
      </c>
      <c r="I121" s="372" t="s">
        <v>1258</v>
      </c>
    </row>
    <row r="122" spans="1:9" ht="12.75">
      <c r="A122" s="373" t="s">
        <v>3342</v>
      </c>
      <c r="B122" s="372" t="s">
        <v>4214</v>
      </c>
      <c r="C122" s="372" t="s">
        <v>2246</v>
      </c>
      <c r="D122" s="372">
        <v>300</v>
      </c>
      <c r="E122" s="377" t="s">
        <v>4064</v>
      </c>
      <c r="F122" s="381" t="s">
        <v>4065</v>
      </c>
      <c r="G122" s="377" t="s">
        <v>1871</v>
      </c>
      <c r="H122" s="372" t="s">
        <v>2252</v>
      </c>
      <c r="I122" s="372" t="s">
        <v>1258</v>
      </c>
    </row>
    <row r="123" spans="1:9" ht="12.75">
      <c r="A123" s="373" t="s">
        <v>3342</v>
      </c>
      <c r="B123" s="372" t="s">
        <v>4214</v>
      </c>
      <c r="C123" s="372" t="s">
        <v>2246</v>
      </c>
      <c r="D123" s="372">
        <v>300</v>
      </c>
      <c r="E123" s="377" t="s">
        <v>4070</v>
      </c>
      <c r="F123" s="381" t="s">
        <v>4071</v>
      </c>
      <c r="G123" s="377" t="s">
        <v>1872</v>
      </c>
      <c r="H123" s="372" t="s">
        <v>2252</v>
      </c>
      <c r="I123" s="372" t="s">
        <v>1258</v>
      </c>
    </row>
    <row r="124" spans="1:9" ht="12.75">
      <c r="A124" s="373" t="s">
        <v>3342</v>
      </c>
      <c r="B124" s="372" t="s">
        <v>4158</v>
      </c>
      <c r="C124" s="372" t="s">
        <v>2246</v>
      </c>
      <c r="D124" s="372">
        <v>300</v>
      </c>
      <c r="E124" s="377" t="s">
        <v>4083</v>
      </c>
      <c r="F124" s="381" t="s">
        <v>4084</v>
      </c>
      <c r="G124" s="377" t="s">
        <v>1871</v>
      </c>
      <c r="H124" s="372" t="s">
        <v>1639</v>
      </c>
      <c r="I124" s="372" t="s">
        <v>2128</v>
      </c>
    </row>
    <row r="125" spans="1:9" ht="12.75">
      <c r="A125" s="373" t="s">
        <v>3342</v>
      </c>
      <c r="B125" s="372" t="s">
        <v>4158</v>
      </c>
      <c r="C125" s="372" t="s">
        <v>2246</v>
      </c>
      <c r="D125" s="372">
        <v>300</v>
      </c>
      <c r="E125" s="377" t="s">
        <v>4085</v>
      </c>
      <c r="F125" s="381" t="s">
        <v>4086</v>
      </c>
      <c r="G125" s="384">
        <v>2500</v>
      </c>
      <c r="H125" s="372" t="s">
        <v>1639</v>
      </c>
      <c r="I125" s="372" t="s">
        <v>2128</v>
      </c>
    </row>
    <row r="126" spans="1:9" ht="12.75">
      <c r="A126" s="373" t="s">
        <v>3342</v>
      </c>
      <c r="B126" s="372" t="s">
        <v>4215</v>
      </c>
      <c r="C126" s="372" t="s">
        <v>2246</v>
      </c>
      <c r="D126" s="372">
        <v>150</v>
      </c>
      <c r="E126" s="377" t="s">
        <v>4159</v>
      </c>
      <c r="F126" s="381" t="s">
        <v>4160</v>
      </c>
      <c r="G126" s="377" t="s">
        <v>1871</v>
      </c>
      <c r="H126" s="372" t="s">
        <v>1639</v>
      </c>
      <c r="I126" s="372" t="s">
        <v>1258</v>
      </c>
    </row>
    <row r="127" spans="1:9" ht="12.75">
      <c r="A127" s="373" t="s">
        <v>3342</v>
      </c>
      <c r="B127" s="372" t="s">
        <v>4215</v>
      </c>
      <c r="C127" s="372" t="s">
        <v>2246</v>
      </c>
      <c r="D127" s="372">
        <v>150</v>
      </c>
      <c r="E127" s="379" t="s">
        <v>4161</v>
      </c>
      <c r="F127" s="380" t="s">
        <v>4162</v>
      </c>
      <c r="G127" s="379" t="s">
        <v>1872</v>
      </c>
      <c r="H127" s="372" t="s">
        <v>1639</v>
      </c>
      <c r="I127" s="372" t="s">
        <v>1258</v>
      </c>
    </row>
    <row r="128" spans="1:9" ht="12.75">
      <c r="A128" s="373" t="s">
        <v>3342</v>
      </c>
      <c r="B128" s="372" t="s">
        <v>4216</v>
      </c>
      <c r="C128" s="372" t="s">
        <v>2246</v>
      </c>
      <c r="D128" s="372">
        <v>300</v>
      </c>
      <c r="E128" s="377" t="s">
        <v>4163</v>
      </c>
      <c r="F128" s="381" t="s">
        <v>4164</v>
      </c>
      <c r="G128" s="377" t="s">
        <v>1871</v>
      </c>
      <c r="H128" s="372" t="s">
        <v>1639</v>
      </c>
      <c r="I128" s="372" t="s">
        <v>1258</v>
      </c>
    </row>
    <row r="129" spans="1:9" ht="12.75">
      <c r="A129" s="373" t="s">
        <v>3342</v>
      </c>
      <c r="B129" s="372" t="s">
        <v>4216</v>
      </c>
      <c r="C129" s="372" t="s">
        <v>2246</v>
      </c>
      <c r="D129" s="372">
        <v>300</v>
      </c>
      <c r="E129" s="377" t="s">
        <v>4165</v>
      </c>
      <c r="F129" s="381" t="s">
        <v>4166</v>
      </c>
      <c r="G129" s="377" t="s">
        <v>1872</v>
      </c>
      <c r="H129" s="372" t="s">
        <v>1639</v>
      </c>
      <c r="I129" s="372" t="s">
        <v>1258</v>
      </c>
    </row>
    <row r="130" spans="1:9" ht="12.75">
      <c r="A130" s="373" t="s">
        <v>3342</v>
      </c>
      <c r="B130" s="375" t="s">
        <v>4217</v>
      </c>
      <c r="C130" s="372">
        <v>5</v>
      </c>
      <c r="D130" s="372">
        <v>0</v>
      </c>
      <c r="E130" s="377" t="s">
        <v>4087</v>
      </c>
      <c r="F130" s="381" t="s">
        <v>4088</v>
      </c>
      <c r="G130" s="378"/>
      <c r="H130" s="372" t="s">
        <v>1639</v>
      </c>
      <c r="I130" s="372" t="s">
        <v>3405</v>
      </c>
    </row>
    <row r="131" spans="1:9" ht="12.75">
      <c r="A131" s="373" t="s">
        <v>3342</v>
      </c>
      <c r="B131" s="383" t="s">
        <v>3401</v>
      </c>
      <c r="C131" s="372">
        <v>5</v>
      </c>
      <c r="D131" s="372">
        <v>0</v>
      </c>
      <c r="E131" s="377" t="s">
        <v>4072</v>
      </c>
      <c r="F131" s="381" t="s">
        <v>4073</v>
      </c>
      <c r="G131" s="376"/>
      <c r="H131" s="372" t="s">
        <v>2252</v>
      </c>
      <c r="I131" s="372" t="s">
        <v>3405</v>
      </c>
    </row>
    <row r="132" spans="1:9" ht="12.75">
      <c r="A132" s="373" t="s">
        <v>3342</v>
      </c>
      <c r="B132" s="383" t="s">
        <v>4218</v>
      </c>
      <c r="C132" s="372">
        <v>4</v>
      </c>
      <c r="D132" s="372">
        <v>0</v>
      </c>
      <c r="E132" s="382" t="s">
        <v>4074</v>
      </c>
      <c r="F132" s="381" t="s">
        <v>4075</v>
      </c>
      <c r="G132" s="376"/>
      <c r="H132" s="372" t="s">
        <v>2252</v>
      </c>
      <c r="I132" s="372" t="s">
        <v>4076</v>
      </c>
    </row>
    <row r="133" spans="1:9" ht="12.75">
      <c r="A133" s="14"/>
      <c r="B133" s="117"/>
      <c r="C133" s="16"/>
      <c r="D133" s="16"/>
      <c r="E133" s="293"/>
      <c r="F133" s="294"/>
      <c r="G133" s="148"/>
      <c r="H133" s="16"/>
      <c r="I133" s="390" t="s">
        <v>4209</v>
      </c>
    </row>
    <row r="134" spans="1:9" s="300" customFormat="1" ht="12.75">
      <c r="A134" s="125" t="s">
        <v>1060</v>
      </c>
      <c r="B134" s="295"/>
      <c r="C134" s="296">
        <v>1</v>
      </c>
      <c r="D134" s="296">
        <v>300</v>
      </c>
      <c r="E134" s="297" t="s">
        <v>1064</v>
      </c>
      <c r="F134" s="298" t="s">
        <v>1063</v>
      </c>
      <c r="G134" s="299" t="s">
        <v>1871</v>
      </c>
      <c r="H134" s="296" t="s">
        <v>3349</v>
      </c>
      <c r="I134" s="296" t="s">
        <v>1255</v>
      </c>
    </row>
    <row r="135" spans="1:9" s="300" customFormat="1" ht="12.75">
      <c r="A135" s="125" t="s">
        <v>1060</v>
      </c>
      <c r="B135" s="295"/>
      <c r="C135" s="296">
        <v>1</v>
      </c>
      <c r="D135" s="296">
        <v>300</v>
      </c>
      <c r="E135" s="297" t="s">
        <v>1062</v>
      </c>
      <c r="F135" s="298" t="s">
        <v>1061</v>
      </c>
      <c r="G135" s="299" t="s">
        <v>1872</v>
      </c>
      <c r="H135" s="296" t="s">
        <v>3349</v>
      </c>
      <c r="I135" s="296" t="s">
        <v>1255</v>
      </c>
    </row>
    <row r="136" spans="1:9" s="300" customFormat="1" ht="12.75">
      <c r="A136" s="125" t="s">
        <v>1060</v>
      </c>
      <c r="B136" s="295" t="s">
        <v>2248</v>
      </c>
      <c r="C136" s="296" t="s">
        <v>2246</v>
      </c>
      <c r="D136" s="296">
        <v>150</v>
      </c>
      <c r="E136" s="297" t="s">
        <v>1066</v>
      </c>
      <c r="F136" s="298" t="s">
        <v>1065</v>
      </c>
      <c r="G136" s="299" t="s">
        <v>1871</v>
      </c>
      <c r="H136" s="296" t="s">
        <v>3349</v>
      </c>
      <c r="I136" s="296" t="s">
        <v>2128</v>
      </c>
    </row>
    <row r="137" spans="1:9" s="300" customFormat="1" ht="12.75">
      <c r="A137" s="125" t="s">
        <v>1060</v>
      </c>
      <c r="B137" s="295" t="s">
        <v>2248</v>
      </c>
      <c r="C137" s="296" t="s">
        <v>2246</v>
      </c>
      <c r="D137" s="296">
        <v>150</v>
      </c>
      <c r="E137" s="297" t="s">
        <v>1072</v>
      </c>
      <c r="F137" s="298" t="s">
        <v>1071</v>
      </c>
      <c r="G137" s="299" t="s">
        <v>1872</v>
      </c>
      <c r="H137" s="296" t="s">
        <v>3349</v>
      </c>
      <c r="I137" s="296" t="s">
        <v>2128</v>
      </c>
    </row>
    <row r="138" spans="1:9" s="300" customFormat="1" ht="12.75">
      <c r="A138" s="125" t="s">
        <v>1060</v>
      </c>
      <c r="B138" s="295" t="s">
        <v>2250</v>
      </c>
      <c r="C138" s="296" t="s">
        <v>2246</v>
      </c>
      <c r="D138" s="296">
        <v>75</v>
      </c>
      <c r="E138" s="297" t="s">
        <v>1070</v>
      </c>
      <c r="F138" s="298" t="s">
        <v>1069</v>
      </c>
      <c r="G138" s="299" t="s">
        <v>1871</v>
      </c>
      <c r="H138" s="296" t="s">
        <v>3349</v>
      </c>
      <c r="I138" s="296" t="s">
        <v>1258</v>
      </c>
    </row>
    <row r="139" spans="1:9" s="300" customFormat="1" ht="12.75">
      <c r="A139" s="125" t="s">
        <v>1060</v>
      </c>
      <c r="B139" s="295" t="s">
        <v>2250</v>
      </c>
      <c r="C139" s="296" t="s">
        <v>2246</v>
      </c>
      <c r="D139" s="296">
        <v>75</v>
      </c>
      <c r="E139" s="297" t="s">
        <v>1074</v>
      </c>
      <c r="F139" s="298" t="s">
        <v>1073</v>
      </c>
      <c r="G139" s="299" t="s">
        <v>1872</v>
      </c>
      <c r="H139" s="296" t="s">
        <v>3349</v>
      </c>
      <c r="I139" s="296" t="s">
        <v>1258</v>
      </c>
    </row>
    <row r="140" spans="1:9" s="300" customFormat="1" ht="12.75">
      <c r="A140" s="125" t="s">
        <v>1060</v>
      </c>
      <c r="B140" s="295" t="s">
        <v>2248</v>
      </c>
      <c r="C140" s="296" t="s">
        <v>2246</v>
      </c>
      <c r="D140" s="296">
        <v>150</v>
      </c>
      <c r="E140" s="297" t="s">
        <v>1068</v>
      </c>
      <c r="F140" s="298" t="s">
        <v>1067</v>
      </c>
      <c r="G140" s="299" t="s">
        <v>1871</v>
      </c>
      <c r="H140" s="296" t="s">
        <v>3349</v>
      </c>
      <c r="I140" s="296" t="s">
        <v>1258</v>
      </c>
    </row>
    <row r="141" spans="1:9" s="300" customFormat="1" ht="12.75">
      <c r="A141" s="125" t="s">
        <v>1060</v>
      </c>
      <c r="B141" s="295" t="s">
        <v>2248</v>
      </c>
      <c r="C141" s="296" t="s">
        <v>2246</v>
      </c>
      <c r="D141" s="296">
        <v>150</v>
      </c>
      <c r="E141" s="297" t="s">
        <v>1076</v>
      </c>
      <c r="F141" s="298" t="s">
        <v>1075</v>
      </c>
      <c r="G141" s="299" t="s">
        <v>1872</v>
      </c>
      <c r="H141" s="296" t="s">
        <v>3349</v>
      </c>
      <c r="I141" s="296" t="s">
        <v>1258</v>
      </c>
    </row>
    <row r="142" spans="1:9" ht="12.75">
      <c r="A142" s="125" t="s">
        <v>1060</v>
      </c>
      <c r="B142" s="295"/>
      <c r="C142" s="296">
        <v>1</v>
      </c>
      <c r="D142" s="296"/>
      <c r="E142" s="297" t="s">
        <v>1078</v>
      </c>
      <c r="F142" s="298" t="s">
        <v>1077</v>
      </c>
      <c r="G142" s="299"/>
      <c r="H142" s="296" t="s">
        <v>3349</v>
      </c>
      <c r="I142" s="296" t="s">
        <v>3405</v>
      </c>
    </row>
    <row r="143" spans="1:9" ht="12.75">
      <c r="A143" s="33"/>
      <c r="B143" s="19"/>
      <c r="C143" s="19"/>
      <c r="D143" s="19"/>
      <c r="E143" s="145"/>
      <c r="F143" s="21"/>
      <c r="G143" s="149"/>
      <c r="H143" s="19"/>
      <c r="I143" s="19"/>
    </row>
    <row r="144" spans="1:9" ht="25.5">
      <c r="A144" s="22" t="s">
        <v>1628</v>
      </c>
      <c r="B144" s="3" t="s">
        <v>1900</v>
      </c>
      <c r="C144" s="161">
        <v>9</v>
      </c>
      <c r="D144" s="9">
        <v>7500</v>
      </c>
      <c r="E144" s="192" t="s">
        <v>2162</v>
      </c>
      <c r="F144" s="244" t="s">
        <v>3447</v>
      </c>
      <c r="G144" s="192" t="s">
        <v>1872</v>
      </c>
      <c r="H144" s="5" t="s">
        <v>2246</v>
      </c>
      <c r="I144" s="9" t="s">
        <v>1255</v>
      </c>
    </row>
    <row r="145" spans="1:9" ht="12.75">
      <c r="A145" s="22" t="s">
        <v>1628</v>
      </c>
      <c r="B145" s="9" t="s">
        <v>3444</v>
      </c>
      <c r="C145" s="161">
        <v>9</v>
      </c>
      <c r="D145" s="9">
        <v>3750</v>
      </c>
      <c r="E145" s="192" t="s">
        <v>432</v>
      </c>
      <c r="F145" s="198" t="s">
        <v>3449</v>
      </c>
      <c r="G145" s="192" t="s">
        <v>1872</v>
      </c>
      <c r="H145" s="5" t="s">
        <v>2246</v>
      </c>
      <c r="I145" s="9" t="s">
        <v>1256</v>
      </c>
    </row>
    <row r="146" spans="1:9" ht="12.75">
      <c r="A146" s="22" t="s">
        <v>1628</v>
      </c>
      <c r="B146" s="9" t="s">
        <v>3445</v>
      </c>
      <c r="C146" s="161">
        <v>9</v>
      </c>
      <c r="D146" s="9">
        <v>6850</v>
      </c>
      <c r="E146" s="192" t="s">
        <v>433</v>
      </c>
      <c r="F146" s="198" t="s">
        <v>3450</v>
      </c>
      <c r="G146" s="192" t="s">
        <v>1872</v>
      </c>
      <c r="H146" s="5" t="s">
        <v>2246</v>
      </c>
      <c r="I146" s="9" t="s">
        <v>1256</v>
      </c>
    </row>
    <row r="147" spans="1:9" ht="12.75">
      <c r="A147" s="22" t="s">
        <v>1628</v>
      </c>
      <c r="B147" s="9" t="s">
        <v>3446</v>
      </c>
      <c r="C147" s="161">
        <v>9</v>
      </c>
      <c r="D147" s="9">
        <v>6200</v>
      </c>
      <c r="E147" s="192" t="s">
        <v>435</v>
      </c>
      <c r="F147" s="198" t="s">
        <v>3448</v>
      </c>
      <c r="G147" s="192" t="s">
        <v>1872</v>
      </c>
      <c r="H147" s="5" t="s">
        <v>2246</v>
      </c>
      <c r="I147" s="9" t="s">
        <v>1256</v>
      </c>
    </row>
    <row r="148" spans="1:9" ht="12.75">
      <c r="A148" s="22" t="s">
        <v>1628</v>
      </c>
      <c r="B148" s="3"/>
      <c r="C148" s="161">
        <v>9</v>
      </c>
      <c r="D148" s="5">
        <v>3750</v>
      </c>
      <c r="E148" s="192" t="s">
        <v>436</v>
      </c>
      <c r="F148" s="198" t="s">
        <v>3287</v>
      </c>
      <c r="G148" s="192" t="s">
        <v>1872</v>
      </c>
      <c r="H148" s="5" t="s">
        <v>2246</v>
      </c>
      <c r="I148" s="5" t="s">
        <v>2128</v>
      </c>
    </row>
    <row r="149" spans="1:9" ht="12.75">
      <c r="A149" s="22" t="s">
        <v>1628</v>
      </c>
      <c r="B149" s="3" t="s">
        <v>2250</v>
      </c>
      <c r="C149" s="161">
        <v>9</v>
      </c>
      <c r="D149" s="5">
        <v>1875</v>
      </c>
      <c r="E149" s="192" t="s">
        <v>437</v>
      </c>
      <c r="F149" s="198" t="s">
        <v>3288</v>
      </c>
      <c r="G149" s="192" t="s">
        <v>1871</v>
      </c>
      <c r="H149" s="5" t="s">
        <v>2246</v>
      </c>
      <c r="I149" s="5" t="s">
        <v>1258</v>
      </c>
    </row>
    <row r="150" spans="1:9" ht="12.75">
      <c r="A150" s="22" t="s">
        <v>1628</v>
      </c>
      <c r="B150" s="3" t="s">
        <v>2250</v>
      </c>
      <c r="C150" s="161">
        <v>9</v>
      </c>
      <c r="D150" s="5">
        <v>1875</v>
      </c>
      <c r="E150" s="195" t="s">
        <v>438</v>
      </c>
      <c r="F150" s="197" t="s">
        <v>3289</v>
      </c>
      <c r="G150" s="195" t="s">
        <v>1872</v>
      </c>
      <c r="H150" s="5" t="s">
        <v>2246</v>
      </c>
      <c r="I150" s="5" t="s">
        <v>1258</v>
      </c>
    </row>
    <row r="151" spans="1:9" ht="12.75">
      <c r="A151" s="22" t="s">
        <v>1628</v>
      </c>
      <c r="B151" s="3" t="s">
        <v>2248</v>
      </c>
      <c r="C151" s="161">
        <v>9</v>
      </c>
      <c r="D151" s="192" t="s">
        <v>439</v>
      </c>
      <c r="E151" s="192" t="s">
        <v>440</v>
      </c>
      <c r="F151" s="198" t="s">
        <v>3290</v>
      </c>
      <c r="G151" s="192" t="s">
        <v>1871</v>
      </c>
      <c r="H151" s="5" t="s">
        <v>2246</v>
      </c>
      <c r="I151" s="5" t="s">
        <v>1258</v>
      </c>
    </row>
    <row r="152" spans="1:9" ht="12.75">
      <c r="A152" s="22" t="s">
        <v>1628</v>
      </c>
      <c r="B152" s="3" t="s">
        <v>2248</v>
      </c>
      <c r="C152" s="161">
        <v>9</v>
      </c>
      <c r="D152" s="5">
        <v>3750</v>
      </c>
      <c r="E152" s="192" t="s">
        <v>441</v>
      </c>
      <c r="F152" s="198" t="s">
        <v>3291</v>
      </c>
      <c r="G152" s="192" t="s">
        <v>1872</v>
      </c>
      <c r="H152" s="5" t="s">
        <v>2246</v>
      </c>
      <c r="I152" s="5" t="s">
        <v>1258</v>
      </c>
    </row>
    <row r="153" spans="1:9" ht="12.75">
      <c r="A153" s="22" t="s">
        <v>1628</v>
      </c>
      <c r="B153" s="35" t="s">
        <v>1627</v>
      </c>
      <c r="C153" s="161">
        <v>9</v>
      </c>
      <c r="D153" s="9"/>
      <c r="E153" s="192" t="s">
        <v>2164</v>
      </c>
      <c r="F153" s="198" t="s">
        <v>1863</v>
      </c>
      <c r="G153" s="150"/>
      <c r="H153" s="5" t="s">
        <v>2246</v>
      </c>
      <c r="I153" s="9" t="s">
        <v>3405</v>
      </c>
    </row>
    <row r="154" spans="1:9" ht="12.75">
      <c r="A154" s="22" t="s">
        <v>1628</v>
      </c>
      <c r="B154" s="3" t="s">
        <v>1900</v>
      </c>
      <c r="C154" s="35">
        <v>8</v>
      </c>
      <c r="D154" s="9">
        <v>7500</v>
      </c>
      <c r="E154" s="192" t="s">
        <v>2162</v>
      </c>
      <c r="F154" s="245" t="s">
        <v>3282</v>
      </c>
      <c r="G154" s="192" t="s">
        <v>1872</v>
      </c>
      <c r="H154" s="5" t="s">
        <v>2246</v>
      </c>
      <c r="I154" s="9" t="s">
        <v>1255</v>
      </c>
    </row>
    <row r="155" spans="1:9" ht="12.75">
      <c r="A155" s="22" t="s">
        <v>1628</v>
      </c>
      <c r="B155" s="9" t="s">
        <v>1629</v>
      </c>
      <c r="C155" s="35">
        <v>8</v>
      </c>
      <c r="D155" s="9">
        <v>3750</v>
      </c>
      <c r="E155" s="192" t="s">
        <v>432</v>
      </c>
      <c r="F155" s="198" t="s">
        <v>3283</v>
      </c>
      <c r="G155" s="192" t="s">
        <v>1872</v>
      </c>
      <c r="H155" s="5" t="s">
        <v>2246</v>
      </c>
      <c r="I155" s="9" t="s">
        <v>1256</v>
      </c>
    </row>
    <row r="156" spans="1:9" ht="12.75">
      <c r="A156" s="22" t="s">
        <v>1628</v>
      </c>
      <c r="B156" s="9" t="s">
        <v>1630</v>
      </c>
      <c r="C156" s="35">
        <v>8</v>
      </c>
      <c r="D156" s="9">
        <v>6850</v>
      </c>
      <c r="E156" s="192" t="s">
        <v>433</v>
      </c>
      <c r="F156" s="198" t="s">
        <v>3284</v>
      </c>
      <c r="G156" s="192" t="s">
        <v>1872</v>
      </c>
      <c r="H156" s="5" t="s">
        <v>2246</v>
      </c>
      <c r="I156" s="9" t="s">
        <v>1256</v>
      </c>
    </row>
    <row r="157" spans="1:9" ht="12.75">
      <c r="A157" s="22" t="s">
        <v>1628</v>
      </c>
      <c r="B157" s="9" t="s">
        <v>3352</v>
      </c>
      <c r="C157" s="35">
        <v>8</v>
      </c>
      <c r="D157" s="9">
        <v>6200</v>
      </c>
      <c r="E157" s="192" t="s">
        <v>434</v>
      </c>
      <c r="F157" s="198" t="s">
        <v>3285</v>
      </c>
      <c r="G157" s="192" t="s">
        <v>1871</v>
      </c>
      <c r="H157" s="5" t="s">
        <v>2246</v>
      </c>
      <c r="I157" s="9" t="s">
        <v>1256</v>
      </c>
    </row>
    <row r="158" spans="1:9" ht="12.75">
      <c r="A158" s="22" t="s">
        <v>1628</v>
      </c>
      <c r="B158" s="9" t="s">
        <v>3352</v>
      </c>
      <c r="C158" s="35">
        <v>8</v>
      </c>
      <c r="D158" s="9">
        <v>6200</v>
      </c>
      <c r="E158" s="192" t="s">
        <v>435</v>
      </c>
      <c r="F158" s="198" t="s">
        <v>3286</v>
      </c>
      <c r="G158" s="192" t="s">
        <v>1872</v>
      </c>
      <c r="H158" s="5" t="s">
        <v>2246</v>
      </c>
      <c r="I158" s="9" t="s">
        <v>1256</v>
      </c>
    </row>
    <row r="159" spans="1:9" ht="12.75">
      <c r="A159" s="22" t="s">
        <v>1628</v>
      </c>
      <c r="B159" s="3"/>
      <c r="C159" s="35">
        <v>8</v>
      </c>
      <c r="D159" s="5">
        <v>3750</v>
      </c>
      <c r="E159" s="192" t="s">
        <v>436</v>
      </c>
      <c r="F159" s="198" t="s">
        <v>3287</v>
      </c>
      <c r="G159" s="192" t="s">
        <v>1872</v>
      </c>
      <c r="H159" s="5" t="s">
        <v>2246</v>
      </c>
      <c r="I159" s="5" t="s">
        <v>2128</v>
      </c>
    </row>
    <row r="160" spans="1:9" ht="12.75">
      <c r="A160" s="22" t="s">
        <v>1628</v>
      </c>
      <c r="B160" s="3" t="s">
        <v>2250</v>
      </c>
      <c r="C160" s="35">
        <v>8</v>
      </c>
      <c r="D160" s="5">
        <v>1875</v>
      </c>
      <c r="E160" s="192" t="s">
        <v>437</v>
      </c>
      <c r="F160" s="198" t="s">
        <v>3288</v>
      </c>
      <c r="G160" s="192" t="s">
        <v>1871</v>
      </c>
      <c r="H160" s="5" t="s">
        <v>2246</v>
      </c>
      <c r="I160" s="5" t="s">
        <v>1258</v>
      </c>
    </row>
    <row r="161" spans="1:9" ht="12.75">
      <c r="A161" s="22" t="s">
        <v>1628</v>
      </c>
      <c r="B161" s="3" t="s">
        <v>2250</v>
      </c>
      <c r="C161" s="35">
        <v>8</v>
      </c>
      <c r="D161" s="5">
        <v>1875</v>
      </c>
      <c r="E161" s="195" t="s">
        <v>438</v>
      </c>
      <c r="F161" s="197" t="s">
        <v>3289</v>
      </c>
      <c r="G161" s="195" t="s">
        <v>1872</v>
      </c>
      <c r="H161" s="5" t="s">
        <v>2246</v>
      </c>
      <c r="I161" s="5" t="s">
        <v>1258</v>
      </c>
    </row>
    <row r="162" spans="1:9" ht="12.75">
      <c r="A162" s="22" t="s">
        <v>1628</v>
      </c>
      <c r="B162" s="3" t="s">
        <v>2248</v>
      </c>
      <c r="C162" s="35">
        <v>8</v>
      </c>
      <c r="D162" s="192" t="s">
        <v>439</v>
      </c>
      <c r="E162" s="192" t="s">
        <v>440</v>
      </c>
      <c r="F162" s="198" t="s">
        <v>3290</v>
      </c>
      <c r="G162" s="192" t="s">
        <v>1871</v>
      </c>
      <c r="H162" s="5" t="s">
        <v>2246</v>
      </c>
      <c r="I162" s="5" t="s">
        <v>1258</v>
      </c>
    </row>
    <row r="163" spans="1:9" ht="12.75">
      <c r="A163" s="22" t="s">
        <v>1628</v>
      </c>
      <c r="B163" s="3" t="s">
        <v>2248</v>
      </c>
      <c r="C163" s="35">
        <v>8</v>
      </c>
      <c r="D163" s="5">
        <v>3750</v>
      </c>
      <c r="E163" s="192" t="s">
        <v>441</v>
      </c>
      <c r="F163" s="198" t="s">
        <v>3291</v>
      </c>
      <c r="G163" s="192" t="s">
        <v>1872</v>
      </c>
      <c r="H163" s="5" t="s">
        <v>2246</v>
      </c>
      <c r="I163" s="5" t="s">
        <v>1258</v>
      </c>
    </row>
    <row r="164" spans="1:9" ht="12.75">
      <c r="A164" s="22" t="s">
        <v>1628</v>
      </c>
      <c r="B164" s="35" t="s">
        <v>1627</v>
      </c>
      <c r="C164" s="35">
        <v>8</v>
      </c>
      <c r="D164" s="9"/>
      <c r="E164" s="192" t="s">
        <v>2163</v>
      </c>
      <c r="F164" s="198" t="s">
        <v>3293</v>
      </c>
      <c r="G164" s="150"/>
      <c r="H164" s="5" t="s">
        <v>2246</v>
      </c>
      <c r="I164" s="9" t="s">
        <v>1226</v>
      </c>
    </row>
    <row r="165" spans="1:9" ht="12.75">
      <c r="A165" s="22" t="s">
        <v>1628</v>
      </c>
      <c r="B165" s="13"/>
      <c r="C165" s="35">
        <v>8</v>
      </c>
      <c r="D165" s="9"/>
      <c r="E165" s="192" t="s">
        <v>2164</v>
      </c>
      <c r="F165" s="198" t="s">
        <v>3292</v>
      </c>
      <c r="G165" s="150"/>
      <c r="H165" s="5" t="s">
        <v>2246</v>
      </c>
      <c r="I165" s="9" t="s">
        <v>1228</v>
      </c>
    </row>
    <row r="166" spans="1:9" ht="12.75">
      <c r="A166" s="33"/>
      <c r="B166" s="19"/>
      <c r="C166" s="19"/>
      <c r="D166" s="19"/>
      <c r="E166" s="145"/>
      <c r="F166" s="21"/>
      <c r="G166" s="149"/>
      <c r="H166" s="19"/>
      <c r="I166" s="19"/>
    </row>
    <row r="167" spans="1:9" s="30" customFormat="1" ht="12.75">
      <c r="A167" s="31" t="s">
        <v>3351</v>
      </c>
      <c r="B167" s="3" t="s">
        <v>3055</v>
      </c>
      <c r="C167" s="248">
        <v>9</v>
      </c>
      <c r="D167" s="3">
        <v>1300</v>
      </c>
      <c r="E167" s="251" t="s">
        <v>3053</v>
      </c>
      <c r="F167" s="271" t="s">
        <v>1864</v>
      </c>
      <c r="G167" s="192" t="s">
        <v>1871</v>
      </c>
      <c r="H167" s="3" t="s">
        <v>2246</v>
      </c>
      <c r="I167" s="3" t="s">
        <v>1255</v>
      </c>
    </row>
    <row r="168" spans="1:9" s="30" customFormat="1" ht="12.75">
      <c r="A168" s="31" t="s">
        <v>3351</v>
      </c>
      <c r="B168" s="3" t="s">
        <v>3055</v>
      </c>
      <c r="C168" s="248">
        <v>9</v>
      </c>
      <c r="D168" s="3">
        <v>1300</v>
      </c>
      <c r="E168" s="250" t="s">
        <v>3054</v>
      </c>
      <c r="F168" s="271" t="s">
        <v>1865</v>
      </c>
      <c r="G168" s="192" t="s">
        <v>1872</v>
      </c>
      <c r="H168" s="3" t="s">
        <v>2246</v>
      </c>
      <c r="I168" s="3" t="s">
        <v>1255</v>
      </c>
    </row>
    <row r="169" spans="1:9" s="30" customFormat="1" ht="12.75">
      <c r="A169" s="31" t="s">
        <v>3351</v>
      </c>
      <c r="B169" s="3" t="s">
        <v>3059</v>
      </c>
      <c r="C169" s="248">
        <v>9</v>
      </c>
      <c r="D169" s="3">
        <v>650</v>
      </c>
      <c r="E169" s="250" t="s">
        <v>3057</v>
      </c>
      <c r="F169" s="271" t="s">
        <v>1866</v>
      </c>
      <c r="G169" s="192" t="s">
        <v>1871</v>
      </c>
      <c r="H169" s="3" t="s">
        <v>2246</v>
      </c>
      <c r="I169" s="3" t="s">
        <v>1256</v>
      </c>
    </row>
    <row r="170" spans="1:9" s="30" customFormat="1" ht="12.75">
      <c r="A170" s="31" t="s">
        <v>3351</v>
      </c>
      <c r="B170" s="3" t="s">
        <v>3059</v>
      </c>
      <c r="C170" s="248">
        <v>9</v>
      </c>
      <c r="D170" s="3">
        <v>650</v>
      </c>
      <c r="E170" s="250" t="s">
        <v>3058</v>
      </c>
      <c r="F170" s="271" t="s">
        <v>1867</v>
      </c>
      <c r="G170" s="192" t="s">
        <v>1872</v>
      </c>
      <c r="H170" s="3" t="s">
        <v>2246</v>
      </c>
      <c r="I170" s="3" t="s">
        <v>1256</v>
      </c>
    </row>
    <row r="171" spans="1:9" s="30" customFormat="1" ht="12.75">
      <c r="A171" s="31" t="s">
        <v>3351</v>
      </c>
      <c r="B171" s="3" t="s">
        <v>2248</v>
      </c>
      <c r="C171" s="248">
        <v>9</v>
      </c>
      <c r="D171" s="3">
        <v>650</v>
      </c>
      <c r="E171" s="250" t="s">
        <v>447</v>
      </c>
      <c r="F171" s="271" t="s">
        <v>3298</v>
      </c>
      <c r="G171" s="192" t="s">
        <v>1871</v>
      </c>
      <c r="H171" s="3" t="s">
        <v>2246</v>
      </c>
      <c r="I171" s="3" t="s">
        <v>2128</v>
      </c>
    </row>
    <row r="172" spans="1:9" s="30" customFormat="1" ht="12.75">
      <c r="A172" s="31" t="s">
        <v>3351</v>
      </c>
      <c r="B172" s="3" t="s">
        <v>2248</v>
      </c>
      <c r="C172" s="248">
        <v>9</v>
      </c>
      <c r="D172" s="3">
        <v>650</v>
      </c>
      <c r="E172" s="250" t="s">
        <v>449</v>
      </c>
      <c r="F172" s="271" t="s">
        <v>3299</v>
      </c>
      <c r="G172" s="192" t="s">
        <v>1872</v>
      </c>
      <c r="H172" s="3" t="s">
        <v>2246</v>
      </c>
      <c r="I172" s="3" t="s">
        <v>2128</v>
      </c>
    </row>
    <row r="173" spans="1:9" s="30" customFormat="1" ht="12.75">
      <c r="A173" s="31" t="s">
        <v>3351</v>
      </c>
      <c r="B173" s="3" t="s">
        <v>2250</v>
      </c>
      <c r="C173" s="248">
        <v>9</v>
      </c>
      <c r="D173" s="3">
        <v>325</v>
      </c>
      <c r="E173" s="250" t="s">
        <v>451</v>
      </c>
      <c r="F173" s="271" t="s">
        <v>3300</v>
      </c>
      <c r="G173" s="192" t="s">
        <v>1871</v>
      </c>
      <c r="H173" s="3" t="s">
        <v>2246</v>
      </c>
      <c r="I173" s="3" t="s">
        <v>1258</v>
      </c>
    </row>
    <row r="174" spans="1:9" s="30" customFormat="1" ht="12.75">
      <c r="A174" s="31" t="s">
        <v>3351</v>
      </c>
      <c r="B174" s="3" t="s">
        <v>2250</v>
      </c>
      <c r="C174" s="248">
        <v>9</v>
      </c>
      <c r="D174" s="3">
        <v>325</v>
      </c>
      <c r="E174" s="251" t="s">
        <v>452</v>
      </c>
      <c r="F174" s="271" t="s">
        <v>3301</v>
      </c>
      <c r="G174" s="192" t="s">
        <v>1872</v>
      </c>
      <c r="H174" s="3" t="s">
        <v>2246</v>
      </c>
      <c r="I174" s="3" t="s">
        <v>1258</v>
      </c>
    </row>
    <row r="175" spans="1:9" s="30" customFormat="1" ht="12.75">
      <c r="A175" s="31" t="s">
        <v>3351</v>
      </c>
      <c r="B175" s="3" t="s">
        <v>2248</v>
      </c>
      <c r="C175" s="248">
        <v>9</v>
      </c>
      <c r="D175" s="3">
        <v>650</v>
      </c>
      <c r="E175" s="250" t="s">
        <v>453</v>
      </c>
      <c r="F175" s="271" t="s">
        <v>3302</v>
      </c>
      <c r="G175" s="192" t="s">
        <v>1871</v>
      </c>
      <c r="H175" s="3" t="s">
        <v>2246</v>
      </c>
      <c r="I175" s="3" t="s">
        <v>1258</v>
      </c>
    </row>
    <row r="176" spans="1:9" s="30" customFormat="1" ht="12.75">
      <c r="A176" s="31" t="s">
        <v>3351</v>
      </c>
      <c r="B176" s="3" t="s">
        <v>2248</v>
      </c>
      <c r="C176" s="248">
        <v>9</v>
      </c>
      <c r="D176" s="3">
        <v>650</v>
      </c>
      <c r="E176" s="250" t="s">
        <v>454</v>
      </c>
      <c r="F176" s="271" t="s">
        <v>3303</v>
      </c>
      <c r="G176" s="192" t="s">
        <v>1872</v>
      </c>
      <c r="H176" s="3" t="s">
        <v>2246</v>
      </c>
      <c r="I176" s="3" t="s">
        <v>1258</v>
      </c>
    </row>
    <row r="177" spans="1:9" s="30" customFormat="1" ht="12.75">
      <c r="A177" s="31" t="s">
        <v>3351</v>
      </c>
      <c r="B177" s="27" t="s">
        <v>1627</v>
      </c>
      <c r="C177" s="248">
        <v>9</v>
      </c>
      <c r="D177" s="3"/>
      <c r="E177" s="250" t="s">
        <v>3056</v>
      </c>
      <c r="F177" s="271" t="s">
        <v>2463</v>
      </c>
      <c r="G177" s="249"/>
      <c r="H177" s="3" t="s">
        <v>2246</v>
      </c>
      <c r="I177" s="3" t="s">
        <v>3405</v>
      </c>
    </row>
    <row r="178" spans="1:9" ht="12.75">
      <c r="A178" s="15" t="s">
        <v>3351</v>
      </c>
      <c r="B178" s="3" t="s">
        <v>1900</v>
      </c>
      <c r="C178" s="35">
        <v>8</v>
      </c>
      <c r="D178" s="9">
        <v>1300</v>
      </c>
      <c r="E178" s="195" t="s">
        <v>442</v>
      </c>
      <c r="F178" s="197" t="s">
        <v>3294</v>
      </c>
      <c r="G178" s="195" t="s">
        <v>1871</v>
      </c>
      <c r="H178" s="5" t="s">
        <v>2246</v>
      </c>
      <c r="I178" s="9" t="s">
        <v>1255</v>
      </c>
    </row>
    <row r="179" spans="1:9" ht="12.75">
      <c r="A179" s="15" t="s">
        <v>3351</v>
      </c>
      <c r="B179" s="3" t="s">
        <v>1900</v>
      </c>
      <c r="C179" s="35">
        <v>8</v>
      </c>
      <c r="D179" s="9">
        <v>1300</v>
      </c>
      <c r="E179" s="192" t="s">
        <v>443</v>
      </c>
      <c r="F179" s="198" t="s">
        <v>3295</v>
      </c>
      <c r="G179" s="192" t="s">
        <v>1872</v>
      </c>
      <c r="H179" s="5" t="s">
        <v>2246</v>
      </c>
      <c r="I179" s="9" t="s">
        <v>1255</v>
      </c>
    </row>
    <row r="180" spans="1:9" ht="12.75">
      <c r="A180" s="15" t="s">
        <v>3351</v>
      </c>
      <c r="B180" s="9" t="s">
        <v>1630</v>
      </c>
      <c r="C180" s="35">
        <v>8</v>
      </c>
      <c r="D180" s="9">
        <v>650</v>
      </c>
      <c r="E180" s="192" t="s">
        <v>445</v>
      </c>
      <c r="F180" s="198" t="s">
        <v>3296</v>
      </c>
      <c r="G180" s="192" t="s">
        <v>1871</v>
      </c>
      <c r="H180" s="5" t="s">
        <v>2246</v>
      </c>
      <c r="I180" s="9" t="s">
        <v>1256</v>
      </c>
    </row>
    <row r="181" spans="1:9" ht="12.75">
      <c r="A181" s="15" t="s">
        <v>3351</v>
      </c>
      <c r="B181" s="9" t="s">
        <v>1630</v>
      </c>
      <c r="C181" s="35">
        <v>8</v>
      </c>
      <c r="D181" s="9">
        <v>650</v>
      </c>
      <c r="E181" s="192" t="s">
        <v>446</v>
      </c>
      <c r="F181" s="198" t="s">
        <v>3297</v>
      </c>
      <c r="G181" s="192" t="s">
        <v>1872</v>
      </c>
      <c r="H181" s="5" t="s">
        <v>2246</v>
      </c>
      <c r="I181" s="9" t="s">
        <v>1256</v>
      </c>
    </row>
    <row r="182" spans="1:9" ht="12.75">
      <c r="A182" s="15" t="s">
        <v>3351</v>
      </c>
      <c r="B182" s="9" t="s">
        <v>2248</v>
      </c>
      <c r="C182" s="35">
        <v>8</v>
      </c>
      <c r="D182" s="9">
        <v>650</v>
      </c>
      <c r="E182" s="192" t="s">
        <v>447</v>
      </c>
      <c r="F182" s="198" t="s">
        <v>3298</v>
      </c>
      <c r="G182" s="192" t="s">
        <v>1871</v>
      </c>
      <c r="H182" s="5" t="s">
        <v>2246</v>
      </c>
      <c r="I182" s="9" t="s">
        <v>2128</v>
      </c>
    </row>
    <row r="183" spans="1:9" ht="12.75">
      <c r="A183" s="22" t="s">
        <v>3351</v>
      </c>
      <c r="B183" s="3" t="s">
        <v>2248</v>
      </c>
      <c r="C183" s="35">
        <v>8</v>
      </c>
      <c r="D183" s="5">
        <v>650</v>
      </c>
      <c r="E183" s="192" t="s">
        <v>449</v>
      </c>
      <c r="F183" s="198" t="s">
        <v>3299</v>
      </c>
      <c r="G183" s="192" t="s">
        <v>1872</v>
      </c>
      <c r="H183" s="5" t="s">
        <v>2246</v>
      </c>
      <c r="I183" s="5" t="s">
        <v>448</v>
      </c>
    </row>
    <row r="184" spans="1:9" ht="12.75">
      <c r="A184" s="22" t="s">
        <v>3351</v>
      </c>
      <c r="B184" s="3" t="s">
        <v>2250</v>
      </c>
      <c r="C184" s="35">
        <v>8</v>
      </c>
      <c r="D184" s="192" t="s">
        <v>450</v>
      </c>
      <c r="E184" s="192" t="s">
        <v>451</v>
      </c>
      <c r="F184" s="198" t="s">
        <v>3300</v>
      </c>
      <c r="G184" s="192" t="s">
        <v>1871</v>
      </c>
      <c r="H184" s="5" t="s">
        <v>2246</v>
      </c>
      <c r="I184" s="5" t="s">
        <v>1258</v>
      </c>
    </row>
    <row r="185" spans="1:9" ht="12.75">
      <c r="A185" s="22" t="s">
        <v>3351</v>
      </c>
      <c r="B185" s="3" t="s">
        <v>2250</v>
      </c>
      <c r="C185" s="35">
        <v>8</v>
      </c>
      <c r="D185" s="5">
        <v>325</v>
      </c>
      <c r="E185" s="192" t="s">
        <v>452</v>
      </c>
      <c r="F185" s="198" t="s">
        <v>3301</v>
      </c>
      <c r="G185" s="192" t="s">
        <v>1872</v>
      </c>
      <c r="H185" s="5" t="s">
        <v>2246</v>
      </c>
      <c r="I185" s="5" t="s">
        <v>1258</v>
      </c>
    </row>
    <row r="186" spans="1:9" ht="12.75">
      <c r="A186" s="22" t="s">
        <v>3351</v>
      </c>
      <c r="B186" s="3" t="s">
        <v>2248</v>
      </c>
      <c r="C186" s="35">
        <v>8</v>
      </c>
      <c r="D186" s="5">
        <v>650</v>
      </c>
      <c r="E186" s="192" t="s">
        <v>453</v>
      </c>
      <c r="F186" s="198" t="s">
        <v>3302</v>
      </c>
      <c r="G186" s="192" t="s">
        <v>1871</v>
      </c>
      <c r="H186" s="5" t="s">
        <v>2246</v>
      </c>
      <c r="I186" s="5" t="s">
        <v>1258</v>
      </c>
    </row>
    <row r="187" spans="1:9" ht="12.75">
      <c r="A187" s="22" t="s">
        <v>3351</v>
      </c>
      <c r="B187" s="3" t="s">
        <v>2248</v>
      </c>
      <c r="C187" s="35">
        <v>8</v>
      </c>
      <c r="D187" s="5">
        <v>650</v>
      </c>
      <c r="E187" s="195" t="s">
        <v>454</v>
      </c>
      <c r="F187" s="197" t="s">
        <v>3303</v>
      </c>
      <c r="G187" s="195" t="s">
        <v>1872</v>
      </c>
      <c r="H187" s="5" t="s">
        <v>2246</v>
      </c>
      <c r="I187" s="5" t="s">
        <v>1258</v>
      </c>
    </row>
    <row r="188" spans="1:9" ht="12.75">
      <c r="A188" s="15" t="s">
        <v>3351</v>
      </c>
      <c r="B188" s="35" t="s">
        <v>1627</v>
      </c>
      <c r="C188" s="35">
        <v>8</v>
      </c>
      <c r="D188" s="9"/>
      <c r="E188" s="192" t="s">
        <v>444</v>
      </c>
      <c r="F188" s="198" t="s">
        <v>3304</v>
      </c>
      <c r="G188" s="150"/>
      <c r="H188" s="5" t="s">
        <v>2246</v>
      </c>
      <c r="I188" s="9" t="s">
        <v>1226</v>
      </c>
    </row>
    <row r="189" spans="1:9" ht="12.75">
      <c r="A189" s="33"/>
      <c r="B189" s="19"/>
      <c r="C189" s="19"/>
      <c r="D189" s="19"/>
      <c r="E189" s="145"/>
      <c r="F189" s="21"/>
      <c r="G189" s="149"/>
      <c r="H189" s="19"/>
      <c r="I189" s="19"/>
    </row>
    <row r="190" spans="1:9" ht="13.5" customHeight="1">
      <c r="A190" s="15" t="s">
        <v>2191</v>
      </c>
      <c r="B190" s="9" t="s">
        <v>2252</v>
      </c>
      <c r="C190" s="35">
        <v>6</v>
      </c>
      <c r="D190" s="67">
        <v>200</v>
      </c>
      <c r="E190" s="9" t="str">
        <f>"65070186AD01A00"</f>
        <v>65070186AD01A00</v>
      </c>
      <c r="F190" s="198" t="s">
        <v>498</v>
      </c>
      <c r="G190" s="192" t="s">
        <v>1871</v>
      </c>
      <c r="H190" s="9" t="s">
        <v>2252</v>
      </c>
      <c r="I190" s="9" t="s">
        <v>1255</v>
      </c>
    </row>
    <row r="191" spans="1:9" ht="13.5" customHeight="1">
      <c r="A191" s="15" t="s">
        <v>2191</v>
      </c>
      <c r="B191" s="9" t="s">
        <v>2252</v>
      </c>
      <c r="C191" s="35">
        <v>6</v>
      </c>
      <c r="D191" s="67">
        <v>200</v>
      </c>
      <c r="E191" s="9" t="str">
        <f>"65070186AD02A00"</f>
        <v>65070186AD02A00</v>
      </c>
      <c r="F191" s="198" t="s">
        <v>499</v>
      </c>
      <c r="G191" s="192" t="s">
        <v>1872</v>
      </c>
      <c r="H191" s="9" t="s">
        <v>2252</v>
      </c>
      <c r="I191" s="9" t="s">
        <v>1255</v>
      </c>
    </row>
    <row r="192" spans="1:9" s="287" customFormat="1" ht="13.5" customHeight="1">
      <c r="A192" s="15" t="s">
        <v>2191</v>
      </c>
      <c r="B192" s="35" t="s">
        <v>495</v>
      </c>
      <c r="C192" s="35">
        <v>6</v>
      </c>
      <c r="D192" s="67">
        <v>800</v>
      </c>
      <c r="E192" s="9" t="str">
        <f>"65070063AD01A00"</f>
        <v>65070063AD01A00</v>
      </c>
      <c r="F192" s="302" t="s">
        <v>496</v>
      </c>
      <c r="G192" s="192" t="s">
        <v>1871</v>
      </c>
      <c r="H192" s="9" t="s">
        <v>2252</v>
      </c>
      <c r="I192" s="9" t="s">
        <v>1255</v>
      </c>
    </row>
    <row r="193" spans="1:9" ht="13.5" customHeight="1">
      <c r="A193" s="15" t="s">
        <v>2191</v>
      </c>
      <c r="B193" s="35" t="s">
        <v>495</v>
      </c>
      <c r="C193" s="35">
        <v>6</v>
      </c>
      <c r="D193" s="67">
        <v>800</v>
      </c>
      <c r="E193" s="9" t="str">
        <f>"65070063AD02A00"</f>
        <v>65070063AD02A00</v>
      </c>
      <c r="F193" s="198" t="s">
        <v>497</v>
      </c>
      <c r="G193" s="192" t="s">
        <v>1872</v>
      </c>
      <c r="H193" s="9" t="s">
        <v>2252</v>
      </c>
      <c r="I193" s="9" t="s">
        <v>1255</v>
      </c>
    </row>
    <row r="194" spans="1:9" ht="13.5" customHeight="1">
      <c r="A194" s="15" t="s">
        <v>2191</v>
      </c>
      <c r="B194" s="9" t="s">
        <v>500</v>
      </c>
      <c r="C194" s="35">
        <v>6</v>
      </c>
      <c r="D194" s="67">
        <v>400</v>
      </c>
      <c r="E194" s="9" t="str">
        <f>"65070210AD01A00"</f>
        <v>65070210AD01A00</v>
      </c>
      <c r="F194" s="198" t="s">
        <v>501</v>
      </c>
      <c r="G194" s="192" t="s">
        <v>1871</v>
      </c>
      <c r="H194" s="9" t="s">
        <v>2252</v>
      </c>
      <c r="I194" s="9" t="s">
        <v>1256</v>
      </c>
    </row>
    <row r="195" spans="1:9" ht="13.5" customHeight="1">
      <c r="A195" s="15" t="s">
        <v>2191</v>
      </c>
      <c r="B195" s="9" t="s">
        <v>502</v>
      </c>
      <c r="C195" s="35">
        <v>6</v>
      </c>
      <c r="D195" s="67">
        <v>400</v>
      </c>
      <c r="E195" s="9" t="str">
        <f>"65070210AD02A00"</f>
        <v>65070210AD02A00</v>
      </c>
      <c r="F195" s="198" t="s">
        <v>503</v>
      </c>
      <c r="G195" s="192" t="s">
        <v>1872</v>
      </c>
      <c r="H195" s="9" t="s">
        <v>2252</v>
      </c>
      <c r="I195" s="9" t="s">
        <v>1256</v>
      </c>
    </row>
    <row r="196" spans="1:9" ht="13.5" customHeight="1">
      <c r="A196" s="15" t="s">
        <v>2191</v>
      </c>
      <c r="B196" s="9" t="s">
        <v>1256</v>
      </c>
      <c r="C196" s="35">
        <v>6</v>
      </c>
      <c r="D196" s="67">
        <v>100</v>
      </c>
      <c r="E196" s="9" t="str">
        <f>"65070122AD01A00"</f>
        <v>65070122AD01A00</v>
      </c>
      <c r="F196" s="198" t="s">
        <v>504</v>
      </c>
      <c r="G196" s="192" t="s">
        <v>1871</v>
      </c>
      <c r="H196" s="9" t="s">
        <v>2252</v>
      </c>
      <c r="I196" s="9" t="s">
        <v>1256</v>
      </c>
    </row>
    <row r="197" spans="1:9" ht="13.5" customHeight="1">
      <c r="A197" s="15" t="s">
        <v>2191</v>
      </c>
      <c r="B197" s="9" t="s">
        <v>1256</v>
      </c>
      <c r="C197" s="35">
        <v>6</v>
      </c>
      <c r="D197" s="67">
        <v>100</v>
      </c>
      <c r="E197" s="9" t="str">
        <f>"65070122AD02A00"</f>
        <v>65070122AD02A00</v>
      </c>
      <c r="F197" s="198" t="s">
        <v>505</v>
      </c>
      <c r="G197" s="192" t="s">
        <v>1872</v>
      </c>
      <c r="H197" s="9" t="s">
        <v>2252</v>
      </c>
      <c r="I197" s="9" t="s">
        <v>1256</v>
      </c>
    </row>
    <row r="198" spans="1:9" ht="13.5" customHeight="1">
      <c r="A198" s="15" t="s">
        <v>2191</v>
      </c>
      <c r="B198" s="27" t="s">
        <v>455</v>
      </c>
      <c r="C198" s="35">
        <v>6</v>
      </c>
      <c r="D198" s="67">
        <v>800</v>
      </c>
      <c r="E198" s="9" t="str">
        <f>"65070230AD01A00"</f>
        <v>65070230AD01A00</v>
      </c>
      <c r="F198" s="198" t="s">
        <v>506</v>
      </c>
      <c r="G198" s="192" t="s">
        <v>1871</v>
      </c>
      <c r="H198" s="9" t="s">
        <v>1639</v>
      </c>
      <c r="I198" s="9" t="s">
        <v>1255</v>
      </c>
    </row>
    <row r="199" spans="1:9" ht="13.5" customHeight="1">
      <c r="A199" s="15" t="s">
        <v>2191</v>
      </c>
      <c r="B199" s="27" t="s">
        <v>455</v>
      </c>
      <c r="C199" s="35">
        <v>6</v>
      </c>
      <c r="D199" s="67">
        <v>800</v>
      </c>
      <c r="E199" s="9" t="str">
        <f>"65070230AD02A00"</f>
        <v>65070230AD02A00</v>
      </c>
      <c r="F199" s="198" t="s">
        <v>507</v>
      </c>
      <c r="G199" s="192" t="s">
        <v>1872</v>
      </c>
      <c r="H199" s="9" t="s">
        <v>1639</v>
      </c>
      <c r="I199" s="9" t="s">
        <v>1255</v>
      </c>
    </row>
    <row r="200" spans="1:9" ht="13.5" customHeight="1">
      <c r="A200" s="15" t="s">
        <v>2191</v>
      </c>
      <c r="B200" s="9" t="s">
        <v>1639</v>
      </c>
      <c r="C200" s="35">
        <v>6</v>
      </c>
      <c r="D200" s="67">
        <v>200</v>
      </c>
      <c r="E200" s="9" t="str">
        <f>"65070168AD01A00"</f>
        <v>65070168AD01A00</v>
      </c>
      <c r="F200" s="198" t="s">
        <v>510</v>
      </c>
      <c r="G200" s="192" t="s">
        <v>1871</v>
      </c>
      <c r="H200" s="9" t="s">
        <v>1639</v>
      </c>
      <c r="I200" s="9" t="s">
        <v>1255</v>
      </c>
    </row>
    <row r="201" spans="1:9" ht="13.5" customHeight="1">
      <c r="A201" s="15" t="s">
        <v>2191</v>
      </c>
      <c r="B201" s="9" t="s">
        <v>1639</v>
      </c>
      <c r="C201" s="35">
        <v>6</v>
      </c>
      <c r="D201" s="67">
        <v>200</v>
      </c>
      <c r="E201" s="9" t="str">
        <f>"65070168AD02A00"</f>
        <v>65070168AD02A00</v>
      </c>
      <c r="F201" s="198" t="s">
        <v>511</v>
      </c>
      <c r="G201" s="192" t="s">
        <v>1872</v>
      </c>
      <c r="H201" s="9" t="s">
        <v>1639</v>
      </c>
      <c r="I201" s="9" t="s">
        <v>1255</v>
      </c>
    </row>
    <row r="202" spans="1:9" ht="13.5" customHeight="1">
      <c r="A202" s="15" t="s">
        <v>2191</v>
      </c>
      <c r="B202" s="9" t="s">
        <v>500</v>
      </c>
      <c r="C202" s="35">
        <v>6</v>
      </c>
      <c r="D202" s="67">
        <v>400</v>
      </c>
      <c r="E202" s="9" t="str">
        <f>"65070197AD01A00"</f>
        <v>65070197AD01A00</v>
      </c>
      <c r="F202" s="198" t="s">
        <v>508</v>
      </c>
      <c r="G202" s="192" t="s">
        <v>1871</v>
      </c>
      <c r="H202" s="9" t="s">
        <v>1639</v>
      </c>
      <c r="I202" s="9" t="s">
        <v>1256</v>
      </c>
    </row>
    <row r="203" spans="1:9" ht="13.5" customHeight="1">
      <c r="A203" s="15" t="s">
        <v>2191</v>
      </c>
      <c r="B203" s="9" t="s">
        <v>500</v>
      </c>
      <c r="C203" s="35">
        <v>6</v>
      </c>
      <c r="D203" s="67">
        <v>400</v>
      </c>
      <c r="E203" s="9" t="str">
        <f>"65070197AD02A00"</f>
        <v>65070197AD02A00</v>
      </c>
      <c r="F203" s="198" t="s">
        <v>509</v>
      </c>
      <c r="G203" s="192" t="s">
        <v>1872</v>
      </c>
      <c r="H203" s="9" t="s">
        <v>1639</v>
      </c>
      <c r="I203" s="9" t="s">
        <v>1256</v>
      </c>
    </row>
    <row r="204" spans="1:9" ht="13.5" customHeight="1">
      <c r="A204" s="15" t="s">
        <v>2191</v>
      </c>
      <c r="B204" s="9" t="s">
        <v>1256</v>
      </c>
      <c r="C204" s="35">
        <v>6</v>
      </c>
      <c r="D204" s="67">
        <v>100</v>
      </c>
      <c r="E204" s="9" t="str">
        <f>"65070145AD01A00"</f>
        <v>65070145AD01A00</v>
      </c>
      <c r="F204" s="198" t="s">
        <v>512</v>
      </c>
      <c r="G204" s="192" t="s">
        <v>1871</v>
      </c>
      <c r="H204" s="9" t="s">
        <v>1639</v>
      </c>
      <c r="I204" s="9" t="s">
        <v>1256</v>
      </c>
    </row>
    <row r="205" spans="1:9" ht="13.5" customHeight="1">
      <c r="A205" s="15" t="s">
        <v>2191</v>
      </c>
      <c r="B205" s="9" t="s">
        <v>1256</v>
      </c>
      <c r="C205" s="35">
        <v>6</v>
      </c>
      <c r="D205" s="67">
        <v>100</v>
      </c>
      <c r="E205" s="9" t="str">
        <f>"65070145AD02A00"</f>
        <v>65070145AD02A00</v>
      </c>
      <c r="F205" s="198" t="s">
        <v>513</v>
      </c>
      <c r="G205" s="192" t="s">
        <v>1872</v>
      </c>
      <c r="H205" s="9" t="s">
        <v>1639</v>
      </c>
      <c r="I205" s="9" t="s">
        <v>1256</v>
      </c>
    </row>
    <row r="206" spans="1:9" ht="13.5" customHeight="1">
      <c r="A206" s="15" t="s">
        <v>2191</v>
      </c>
      <c r="B206" s="9" t="s">
        <v>514</v>
      </c>
      <c r="C206" s="35">
        <v>6</v>
      </c>
      <c r="D206" s="67">
        <v>800</v>
      </c>
      <c r="E206" s="9" t="str">
        <f>"65069894AD01A24"</f>
        <v>65069894AD01A24</v>
      </c>
      <c r="F206" s="198" t="s">
        <v>515</v>
      </c>
      <c r="G206" s="192" t="s">
        <v>1871</v>
      </c>
      <c r="H206" s="9" t="s">
        <v>2247</v>
      </c>
      <c r="I206" s="9" t="s">
        <v>1257</v>
      </c>
    </row>
    <row r="207" spans="1:9" ht="13.5" customHeight="1">
      <c r="A207" s="15" t="s">
        <v>2191</v>
      </c>
      <c r="B207" s="9" t="s">
        <v>514</v>
      </c>
      <c r="C207" s="35">
        <v>6</v>
      </c>
      <c r="D207" s="67">
        <v>800</v>
      </c>
      <c r="E207" s="9" t="str">
        <f>"65069894AD02A24"</f>
        <v>65069894AD02A24</v>
      </c>
      <c r="F207" s="198" t="s">
        <v>516</v>
      </c>
      <c r="G207" s="192" t="s">
        <v>1872</v>
      </c>
      <c r="H207" s="9" t="s">
        <v>2247</v>
      </c>
      <c r="I207" s="9" t="s">
        <v>1257</v>
      </c>
    </row>
    <row r="208" spans="1:9" ht="13.5" customHeight="1">
      <c r="A208" s="15" t="s">
        <v>2191</v>
      </c>
      <c r="B208" s="29" t="s">
        <v>2250</v>
      </c>
      <c r="C208" s="35">
        <v>6</v>
      </c>
      <c r="D208" s="67">
        <v>400</v>
      </c>
      <c r="E208" s="9" t="str">
        <f>"65069866AD01A12"</f>
        <v>65069866AD01A12</v>
      </c>
      <c r="F208" s="198" t="s">
        <v>517</v>
      </c>
      <c r="G208" s="192" t="s">
        <v>1871</v>
      </c>
      <c r="H208" s="9" t="s">
        <v>2247</v>
      </c>
      <c r="I208" s="9" t="s">
        <v>1258</v>
      </c>
    </row>
    <row r="209" spans="1:9" ht="13.5" customHeight="1">
      <c r="A209" s="15" t="s">
        <v>2191</v>
      </c>
      <c r="B209" s="29" t="s">
        <v>2250</v>
      </c>
      <c r="C209" s="35">
        <v>6</v>
      </c>
      <c r="D209" s="67">
        <v>400</v>
      </c>
      <c r="E209" s="9" t="str">
        <f>"65069866AD02A12"</f>
        <v>65069866AD02A12</v>
      </c>
      <c r="F209" s="198" t="s">
        <v>518</v>
      </c>
      <c r="G209" s="192" t="s">
        <v>1872</v>
      </c>
      <c r="H209" s="9" t="s">
        <v>2247</v>
      </c>
      <c r="I209" s="9" t="s">
        <v>1258</v>
      </c>
    </row>
    <row r="210" spans="1:9" ht="13.5" customHeight="1">
      <c r="A210" s="15" t="s">
        <v>2191</v>
      </c>
      <c r="B210" s="29" t="s">
        <v>2248</v>
      </c>
      <c r="C210" s="35">
        <v>6</v>
      </c>
      <c r="D210" s="67">
        <v>800</v>
      </c>
      <c r="E210" s="9" t="str">
        <f>"65069875AD01A24"</f>
        <v>65069875AD01A24</v>
      </c>
      <c r="F210" s="198" t="s">
        <v>519</v>
      </c>
      <c r="G210" s="192" t="s">
        <v>1871</v>
      </c>
      <c r="H210" s="9" t="s">
        <v>2247</v>
      </c>
      <c r="I210" s="9" t="s">
        <v>1258</v>
      </c>
    </row>
    <row r="211" spans="1:9" ht="13.5" customHeight="1">
      <c r="A211" s="15" t="s">
        <v>2191</v>
      </c>
      <c r="B211" s="29" t="s">
        <v>2248</v>
      </c>
      <c r="C211" s="35">
        <v>6</v>
      </c>
      <c r="D211" s="67">
        <v>800</v>
      </c>
      <c r="E211" s="9" t="str">
        <f>"65069875AD02A24"</f>
        <v>65069875AD02A24</v>
      </c>
      <c r="F211" s="198" t="s">
        <v>520</v>
      </c>
      <c r="G211" s="192" t="s">
        <v>1872</v>
      </c>
      <c r="H211" s="9" t="s">
        <v>2247</v>
      </c>
      <c r="I211" s="9" t="s">
        <v>1258</v>
      </c>
    </row>
    <row r="212" spans="1:9" ht="13.5" customHeight="1">
      <c r="A212" s="15" t="s">
        <v>2191</v>
      </c>
      <c r="B212" s="9" t="s">
        <v>1627</v>
      </c>
      <c r="C212" s="35">
        <v>6</v>
      </c>
      <c r="D212" s="67"/>
      <c r="E212" s="368" t="s">
        <v>2234</v>
      </c>
      <c r="F212" s="323" t="s">
        <v>2235</v>
      </c>
      <c r="G212" s="67"/>
      <c r="H212" s="9" t="s">
        <v>2252</v>
      </c>
      <c r="I212" s="9" t="s">
        <v>1226</v>
      </c>
    </row>
    <row r="213" spans="1:9" ht="13.5" customHeight="1">
      <c r="A213" s="15" t="s">
        <v>2191</v>
      </c>
      <c r="B213" s="9" t="s">
        <v>1627</v>
      </c>
      <c r="C213" s="35">
        <v>6</v>
      </c>
      <c r="D213" s="67"/>
      <c r="E213" s="9" t="str">
        <f>"65070257AD00A00"</f>
        <v>65070257AD00A00</v>
      </c>
      <c r="F213" s="198" t="s">
        <v>521</v>
      </c>
      <c r="G213" s="67"/>
      <c r="H213" s="9" t="s">
        <v>1639</v>
      </c>
      <c r="I213" s="9" t="s">
        <v>1226</v>
      </c>
    </row>
    <row r="214" spans="1:9" ht="12.75">
      <c r="A214" s="33"/>
      <c r="B214" s="19"/>
      <c r="C214" s="19"/>
      <c r="D214" s="19"/>
      <c r="E214" s="145"/>
      <c r="F214" s="21"/>
      <c r="G214" s="149"/>
      <c r="H214" s="19"/>
      <c r="I214" s="19"/>
    </row>
    <row r="215" spans="1:9" ht="12.75">
      <c r="A215" s="22" t="s">
        <v>411</v>
      </c>
      <c r="B215" s="8" t="s">
        <v>2252</v>
      </c>
      <c r="C215" s="5">
        <v>1.1</v>
      </c>
      <c r="D215" s="5">
        <v>90</v>
      </c>
      <c r="E215" s="192" t="s">
        <v>456</v>
      </c>
      <c r="F215" s="198" t="s">
        <v>3305</v>
      </c>
      <c r="G215" s="192" t="s">
        <v>1871</v>
      </c>
      <c r="H215" s="5" t="s">
        <v>2252</v>
      </c>
      <c r="I215" s="5" t="s">
        <v>1255</v>
      </c>
    </row>
    <row r="216" spans="1:9" ht="12.75">
      <c r="A216" s="22" t="s">
        <v>411</v>
      </c>
      <c r="B216" s="8"/>
      <c r="C216" s="5">
        <v>1.1</v>
      </c>
      <c r="D216" s="5">
        <v>90</v>
      </c>
      <c r="E216" s="192" t="s">
        <v>457</v>
      </c>
      <c r="F216" s="198" t="s">
        <v>3306</v>
      </c>
      <c r="G216" s="192" t="s">
        <v>1872</v>
      </c>
      <c r="H216" s="5" t="s">
        <v>2252</v>
      </c>
      <c r="I216" s="5" t="s">
        <v>1255</v>
      </c>
    </row>
    <row r="217" spans="1:9" ht="12.75">
      <c r="A217" s="22" t="s">
        <v>411</v>
      </c>
      <c r="B217" s="5" t="s">
        <v>1641</v>
      </c>
      <c r="C217" s="5">
        <v>1.1</v>
      </c>
      <c r="D217" s="5">
        <v>90</v>
      </c>
      <c r="E217" s="195" t="s">
        <v>459</v>
      </c>
      <c r="F217" s="197" t="s">
        <v>3307</v>
      </c>
      <c r="G217" s="195" t="s">
        <v>1871</v>
      </c>
      <c r="H217" s="5" t="s">
        <v>1641</v>
      </c>
      <c r="I217" s="5" t="s">
        <v>1255</v>
      </c>
    </row>
    <row r="218" spans="1:9" ht="12.75">
      <c r="A218" s="22" t="s">
        <v>411</v>
      </c>
      <c r="B218" s="5" t="s">
        <v>1641</v>
      </c>
      <c r="C218" s="5">
        <v>1.1</v>
      </c>
      <c r="D218" s="5">
        <v>90</v>
      </c>
      <c r="E218" s="192" t="s">
        <v>460</v>
      </c>
      <c r="F218" s="198" t="s">
        <v>3308</v>
      </c>
      <c r="G218" s="192" t="s">
        <v>1872</v>
      </c>
      <c r="H218" s="5" t="s">
        <v>1641</v>
      </c>
      <c r="I218" s="5" t="s">
        <v>1255</v>
      </c>
    </row>
    <row r="219" spans="1:9" ht="12.75">
      <c r="A219" s="22" t="s">
        <v>411</v>
      </c>
      <c r="B219" s="5" t="s">
        <v>1642</v>
      </c>
      <c r="C219" s="5">
        <v>1.1</v>
      </c>
      <c r="D219" s="5">
        <v>90</v>
      </c>
      <c r="E219" s="192" t="s">
        <v>462</v>
      </c>
      <c r="F219" s="198" t="s">
        <v>3309</v>
      </c>
      <c r="G219" s="192" t="s">
        <v>1871</v>
      </c>
      <c r="H219" s="5" t="s">
        <v>1642</v>
      </c>
      <c r="I219" s="5" t="s">
        <v>1255</v>
      </c>
    </row>
    <row r="220" spans="1:9" ht="12.75">
      <c r="A220" s="22" t="s">
        <v>411</v>
      </c>
      <c r="B220" s="5" t="s">
        <v>1642</v>
      </c>
      <c r="C220" s="5">
        <v>1.1</v>
      </c>
      <c r="D220" s="5">
        <v>90</v>
      </c>
      <c r="E220" s="192" t="s">
        <v>463</v>
      </c>
      <c r="F220" s="198" t="s">
        <v>3310</v>
      </c>
      <c r="G220" s="192" t="s">
        <v>1872</v>
      </c>
      <c r="H220" s="5" t="s">
        <v>1642</v>
      </c>
      <c r="I220" s="5" t="s">
        <v>1255</v>
      </c>
    </row>
    <row r="221" spans="1:9" ht="12.75">
      <c r="A221" s="22" t="s">
        <v>411</v>
      </c>
      <c r="B221" s="5" t="s">
        <v>2248</v>
      </c>
      <c r="C221" s="5" t="s">
        <v>2246</v>
      </c>
      <c r="D221" s="5">
        <v>90</v>
      </c>
      <c r="E221" s="192" t="s">
        <v>465</v>
      </c>
      <c r="F221" s="198" t="s">
        <v>3311</v>
      </c>
      <c r="G221" s="192" t="s">
        <v>1871</v>
      </c>
      <c r="H221" s="5" t="s">
        <v>3349</v>
      </c>
      <c r="I221" s="5" t="s">
        <v>2128</v>
      </c>
    </row>
    <row r="222" spans="1:9" ht="12.75">
      <c r="A222" s="22" t="s">
        <v>411</v>
      </c>
      <c r="B222" s="3" t="s">
        <v>2248</v>
      </c>
      <c r="C222" s="5" t="s">
        <v>2246</v>
      </c>
      <c r="D222" s="5">
        <v>90</v>
      </c>
      <c r="E222" s="192" t="s">
        <v>466</v>
      </c>
      <c r="F222" s="198" t="s">
        <v>3312</v>
      </c>
      <c r="G222" s="192" t="s">
        <v>1872</v>
      </c>
      <c r="H222" s="5" t="s">
        <v>3349</v>
      </c>
      <c r="I222" s="5" t="s">
        <v>2128</v>
      </c>
    </row>
    <row r="223" spans="1:9" ht="12.75">
      <c r="A223" s="22" t="s">
        <v>411</v>
      </c>
      <c r="B223" s="3" t="s">
        <v>2250</v>
      </c>
      <c r="C223" s="5" t="s">
        <v>2246</v>
      </c>
      <c r="D223" s="5">
        <v>45</v>
      </c>
      <c r="E223" s="192" t="s">
        <v>467</v>
      </c>
      <c r="F223" s="198" t="s">
        <v>3313</v>
      </c>
      <c r="G223" s="192" t="s">
        <v>1871</v>
      </c>
      <c r="H223" s="5" t="s">
        <v>3349</v>
      </c>
      <c r="I223" s="5" t="s">
        <v>1258</v>
      </c>
    </row>
    <row r="224" spans="1:9" ht="12.75">
      <c r="A224" s="22" t="s">
        <v>411</v>
      </c>
      <c r="B224" s="3" t="s">
        <v>2250</v>
      </c>
      <c r="C224" s="5" t="s">
        <v>2246</v>
      </c>
      <c r="D224" s="5">
        <v>45</v>
      </c>
      <c r="E224" s="195" t="s">
        <v>468</v>
      </c>
      <c r="F224" s="197" t="s">
        <v>3314</v>
      </c>
      <c r="G224" s="195" t="s">
        <v>1872</v>
      </c>
      <c r="H224" s="5" t="s">
        <v>3349</v>
      </c>
      <c r="I224" s="5" t="s">
        <v>1258</v>
      </c>
    </row>
    <row r="225" spans="1:9" ht="12.75">
      <c r="A225" s="22" t="s">
        <v>411</v>
      </c>
      <c r="B225" s="3" t="s">
        <v>2248</v>
      </c>
      <c r="C225" s="5" t="s">
        <v>2246</v>
      </c>
      <c r="D225" s="5">
        <v>90</v>
      </c>
      <c r="E225" s="192" t="s">
        <v>469</v>
      </c>
      <c r="F225" s="198" t="s">
        <v>3315</v>
      </c>
      <c r="G225" s="192" t="s">
        <v>1871</v>
      </c>
      <c r="H225" s="5" t="s">
        <v>3349</v>
      </c>
      <c r="I225" s="5" t="s">
        <v>1258</v>
      </c>
    </row>
    <row r="226" spans="1:9" ht="12.75">
      <c r="A226" s="22" t="s">
        <v>411</v>
      </c>
      <c r="B226" s="3" t="s">
        <v>2248</v>
      </c>
      <c r="C226" s="5" t="s">
        <v>2246</v>
      </c>
      <c r="D226" s="5">
        <v>90</v>
      </c>
      <c r="E226" s="192" t="s">
        <v>470</v>
      </c>
      <c r="F226" s="198" t="s">
        <v>3316</v>
      </c>
      <c r="G226" s="192" t="s">
        <v>1872</v>
      </c>
      <c r="H226" s="5" t="s">
        <v>3349</v>
      </c>
      <c r="I226" s="5" t="s">
        <v>1258</v>
      </c>
    </row>
    <row r="227" spans="1:9" ht="12.75">
      <c r="A227" s="22" t="s">
        <v>411</v>
      </c>
      <c r="B227" s="8" t="s">
        <v>1627</v>
      </c>
      <c r="C227" s="5">
        <v>1.1</v>
      </c>
      <c r="D227" s="5"/>
      <c r="E227" s="192" t="s">
        <v>461</v>
      </c>
      <c r="F227" s="198" t="s">
        <v>3317</v>
      </c>
      <c r="G227" s="147"/>
      <c r="H227" s="180" t="s">
        <v>1641</v>
      </c>
      <c r="I227" s="5" t="s">
        <v>1227</v>
      </c>
    </row>
    <row r="228" spans="1:9" ht="12.75">
      <c r="A228" s="22" t="s">
        <v>411</v>
      </c>
      <c r="B228" s="35" t="s">
        <v>1627</v>
      </c>
      <c r="C228" s="5">
        <v>1.1</v>
      </c>
      <c r="D228" s="5"/>
      <c r="E228" s="192" t="s">
        <v>464</v>
      </c>
      <c r="F228" s="198" t="s">
        <v>3318</v>
      </c>
      <c r="G228" s="147"/>
      <c r="H228" s="181" t="s">
        <v>1642</v>
      </c>
      <c r="I228" s="5" t="s">
        <v>1227</v>
      </c>
    </row>
    <row r="229" spans="1:9" ht="12.75">
      <c r="A229" s="22" t="s">
        <v>411</v>
      </c>
      <c r="B229" s="35" t="s">
        <v>1627</v>
      </c>
      <c r="C229" s="5">
        <v>1.1</v>
      </c>
      <c r="D229" s="5"/>
      <c r="E229" s="192" t="s">
        <v>458</v>
      </c>
      <c r="F229" s="198" t="s">
        <v>3319</v>
      </c>
      <c r="G229" s="147"/>
      <c r="H229" s="7" t="s">
        <v>2252</v>
      </c>
      <c r="I229" s="5" t="s">
        <v>1227</v>
      </c>
    </row>
    <row r="230" spans="1:9" ht="12.75">
      <c r="A230" s="33"/>
      <c r="B230" s="19"/>
      <c r="C230" s="19"/>
      <c r="D230" s="19"/>
      <c r="E230" s="145"/>
      <c r="F230" s="21"/>
      <c r="G230" s="149"/>
      <c r="H230" s="19"/>
      <c r="I230" s="19"/>
    </row>
    <row r="231" spans="1:9" ht="12.75">
      <c r="A231" s="15" t="s">
        <v>2170</v>
      </c>
      <c r="B231" s="27" t="s">
        <v>2252</v>
      </c>
      <c r="C231" s="9">
        <v>5</v>
      </c>
      <c r="D231" s="321" t="s">
        <v>2645</v>
      </c>
      <c r="E231" s="321" t="s">
        <v>2646</v>
      </c>
      <c r="F231" s="323" t="s">
        <v>2699</v>
      </c>
      <c r="G231" s="192" t="s">
        <v>1871</v>
      </c>
      <c r="H231" s="9" t="s">
        <v>2252</v>
      </c>
      <c r="I231" s="9" t="s">
        <v>1255</v>
      </c>
    </row>
    <row r="232" spans="1:9" ht="12.75">
      <c r="A232" s="15" t="s">
        <v>2170</v>
      </c>
      <c r="B232" s="138"/>
      <c r="C232" s="9">
        <v>5</v>
      </c>
      <c r="D232" s="321" t="s">
        <v>2645</v>
      </c>
      <c r="E232" s="321" t="s">
        <v>2647</v>
      </c>
      <c r="F232" s="323" t="s">
        <v>2700</v>
      </c>
      <c r="G232" s="192" t="s">
        <v>1872</v>
      </c>
      <c r="H232" s="9" t="s">
        <v>2252</v>
      </c>
      <c r="I232" s="9" t="s">
        <v>1255</v>
      </c>
    </row>
    <row r="233" spans="1:9" ht="12.75">
      <c r="A233" s="15" t="s">
        <v>2170</v>
      </c>
      <c r="B233" s="138" t="s">
        <v>3686</v>
      </c>
      <c r="C233" s="9">
        <v>5</v>
      </c>
      <c r="D233" s="321">
        <v>600</v>
      </c>
      <c r="E233" s="321" t="s">
        <v>2650</v>
      </c>
      <c r="F233" s="323" t="s">
        <v>2701</v>
      </c>
      <c r="G233" s="192" t="s">
        <v>1871</v>
      </c>
      <c r="H233" s="135" t="s">
        <v>2252</v>
      </c>
      <c r="I233" s="135" t="s">
        <v>1256</v>
      </c>
    </row>
    <row r="234" spans="1:9" ht="12.75">
      <c r="A234" s="15" t="s">
        <v>2170</v>
      </c>
      <c r="B234" s="138" t="s">
        <v>3686</v>
      </c>
      <c r="C234" s="9">
        <v>5</v>
      </c>
      <c r="D234" s="321">
        <v>600</v>
      </c>
      <c r="E234" s="321" t="s">
        <v>2652</v>
      </c>
      <c r="F234" s="323" t="s">
        <v>2702</v>
      </c>
      <c r="G234" s="192" t="s">
        <v>1872</v>
      </c>
      <c r="H234" s="135" t="s">
        <v>2252</v>
      </c>
      <c r="I234" s="135" t="s">
        <v>1256</v>
      </c>
    </row>
    <row r="235" spans="1:9" ht="12.75">
      <c r="A235" s="15" t="s">
        <v>2170</v>
      </c>
      <c r="B235" s="319" t="s">
        <v>3692</v>
      </c>
      <c r="C235" s="9">
        <v>5</v>
      </c>
      <c r="D235" s="321">
        <v>800</v>
      </c>
      <c r="E235" s="321" t="s">
        <v>2649</v>
      </c>
      <c r="F235" s="323" t="s">
        <v>2703</v>
      </c>
      <c r="G235" s="192" t="s">
        <v>1871</v>
      </c>
      <c r="H235" s="135" t="s">
        <v>2252</v>
      </c>
      <c r="I235" s="135" t="s">
        <v>1256</v>
      </c>
    </row>
    <row r="236" spans="1:9" ht="12.75">
      <c r="A236" s="15" t="s">
        <v>2170</v>
      </c>
      <c r="B236" s="319" t="s">
        <v>3692</v>
      </c>
      <c r="C236" s="9">
        <v>5</v>
      </c>
      <c r="D236" s="321">
        <v>800</v>
      </c>
      <c r="E236" s="321" t="s">
        <v>2651</v>
      </c>
      <c r="F236" s="323" t="s">
        <v>2704</v>
      </c>
      <c r="G236" s="192" t="s">
        <v>1872</v>
      </c>
      <c r="H236" s="135" t="s">
        <v>2252</v>
      </c>
      <c r="I236" s="135" t="s">
        <v>1256</v>
      </c>
    </row>
    <row r="237" spans="1:9" ht="12.75">
      <c r="A237" s="15" t="s">
        <v>2170</v>
      </c>
      <c r="B237" s="9" t="s">
        <v>3689</v>
      </c>
      <c r="C237" s="9">
        <v>5</v>
      </c>
      <c r="D237" s="321" t="s">
        <v>2653</v>
      </c>
      <c r="E237" s="321" t="s">
        <v>2655</v>
      </c>
      <c r="F237" s="323" t="s">
        <v>2705</v>
      </c>
      <c r="G237" s="192" t="s">
        <v>1871</v>
      </c>
      <c r="H237" s="135" t="s">
        <v>2252</v>
      </c>
      <c r="I237" s="135" t="s">
        <v>1256</v>
      </c>
    </row>
    <row r="238" spans="1:9" ht="12.75">
      <c r="A238" s="15" t="s">
        <v>2170</v>
      </c>
      <c r="B238" s="9" t="s">
        <v>3689</v>
      </c>
      <c r="C238" s="9">
        <v>5</v>
      </c>
      <c r="D238" s="321" t="s">
        <v>2653</v>
      </c>
      <c r="E238" s="321" t="s">
        <v>2663</v>
      </c>
      <c r="F238" s="323" t="s">
        <v>2706</v>
      </c>
      <c r="G238" s="192" t="s">
        <v>1872</v>
      </c>
      <c r="H238" s="135" t="s">
        <v>2252</v>
      </c>
      <c r="I238" s="135" t="s">
        <v>1256</v>
      </c>
    </row>
    <row r="239" spans="1:9" ht="12.75">
      <c r="A239" s="15" t="s">
        <v>2170</v>
      </c>
      <c r="B239" s="9" t="s">
        <v>2643</v>
      </c>
      <c r="C239" s="9">
        <v>5</v>
      </c>
      <c r="D239" s="321" t="s">
        <v>2653</v>
      </c>
      <c r="E239" s="321" t="s">
        <v>2658</v>
      </c>
      <c r="F239" s="323" t="s">
        <v>2707</v>
      </c>
      <c r="G239" s="192" t="s">
        <v>1871</v>
      </c>
      <c r="H239" s="9" t="s">
        <v>2252</v>
      </c>
      <c r="I239" s="9" t="s">
        <v>1256</v>
      </c>
    </row>
    <row r="240" spans="1:9" ht="12.75">
      <c r="A240" s="15" t="s">
        <v>2170</v>
      </c>
      <c r="B240" s="9" t="s">
        <v>2643</v>
      </c>
      <c r="C240" s="9">
        <v>5</v>
      </c>
      <c r="D240" s="321" t="s">
        <v>2653</v>
      </c>
      <c r="E240" s="321" t="s">
        <v>2666</v>
      </c>
      <c r="F240" s="323" t="s">
        <v>2708</v>
      </c>
      <c r="G240" s="192" t="s">
        <v>1872</v>
      </c>
      <c r="H240" s="9" t="s">
        <v>2252</v>
      </c>
      <c r="I240" s="9" t="s">
        <v>1256</v>
      </c>
    </row>
    <row r="241" spans="1:9" ht="12.75">
      <c r="A241" s="15" t="s">
        <v>2170</v>
      </c>
      <c r="B241" s="9" t="s">
        <v>3701</v>
      </c>
      <c r="C241" s="9">
        <v>5</v>
      </c>
      <c r="D241" s="321" t="s">
        <v>2653</v>
      </c>
      <c r="E241" s="321" t="s">
        <v>2660</v>
      </c>
      <c r="F241" s="323" t="s">
        <v>2709</v>
      </c>
      <c r="G241" s="192" t="s">
        <v>1871</v>
      </c>
      <c r="H241" s="9" t="s">
        <v>2252</v>
      </c>
      <c r="I241" s="9" t="s">
        <v>1256</v>
      </c>
    </row>
    <row r="242" spans="1:9" ht="12.75">
      <c r="A242" s="15" t="s">
        <v>2170</v>
      </c>
      <c r="B242" s="9" t="s">
        <v>3701</v>
      </c>
      <c r="C242" s="9">
        <v>5</v>
      </c>
      <c r="D242" s="321" t="s">
        <v>2653</v>
      </c>
      <c r="E242" s="321" t="s">
        <v>2668</v>
      </c>
      <c r="F242" s="323" t="s">
        <v>2710</v>
      </c>
      <c r="G242" s="195" t="s">
        <v>1872</v>
      </c>
      <c r="H242" s="9" t="s">
        <v>2252</v>
      </c>
      <c r="I242" s="9" t="s">
        <v>1256</v>
      </c>
    </row>
    <row r="243" spans="1:9" ht="12.75">
      <c r="A243" s="15" t="s">
        <v>2170</v>
      </c>
      <c r="B243" s="9" t="s">
        <v>3704</v>
      </c>
      <c r="C243" s="9">
        <v>5</v>
      </c>
      <c r="D243" s="321" t="s">
        <v>2653</v>
      </c>
      <c r="E243" s="321" t="s">
        <v>2661</v>
      </c>
      <c r="F243" s="323" t="s">
        <v>2711</v>
      </c>
      <c r="G243" s="192" t="s">
        <v>1871</v>
      </c>
      <c r="H243" s="9" t="s">
        <v>2252</v>
      </c>
      <c r="I243" s="9" t="s">
        <v>1256</v>
      </c>
    </row>
    <row r="244" spans="1:9" ht="12.75">
      <c r="A244" s="15" t="s">
        <v>2170</v>
      </c>
      <c r="B244" s="9" t="s">
        <v>3704</v>
      </c>
      <c r="C244" s="9">
        <v>5</v>
      </c>
      <c r="D244" s="321" t="s">
        <v>2653</v>
      </c>
      <c r="E244" s="321" t="s">
        <v>2669</v>
      </c>
      <c r="F244" s="323" t="s">
        <v>2712</v>
      </c>
      <c r="G244" s="192" t="s">
        <v>1872</v>
      </c>
      <c r="H244" s="9" t="s">
        <v>2252</v>
      </c>
      <c r="I244" s="9" t="s">
        <v>1256</v>
      </c>
    </row>
    <row r="245" spans="1:9" ht="12.75">
      <c r="A245" s="15" t="s">
        <v>2170</v>
      </c>
      <c r="B245" s="9" t="s">
        <v>2713</v>
      </c>
      <c r="C245" s="9">
        <v>5</v>
      </c>
      <c r="D245" s="321" t="s">
        <v>2653</v>
      </c>
      <c r="E245" s="321" t="s">
        <v>2659</v>
      </c>
      <c r="F245" s="323" t="s">
        <v>2714</v>
      </c>
      <c r="G245" s="192" t="s">
        <v>1871</v>
      </c>
      <c r="H245" s="9" t="s">
        <v>2252</v>
      </c>
      <c r="I245" s="9" t="s">
        <v>1256</v>
      </c>
    </row>
    <row r="246" spans="1:9" ht="12.75">
      <c r="A246" s="15" t="s">
        <v>2170</v>
      </c>
      <c r="B246" s="9" t="s">
        <v>2644</v>
      </c>
      <c r="C246" s="9">
        <v>5</v>
      </c>
      <c r="D246" s="321" t="s">
        <v>2653</v>
      </c>
      <c r="E246" s="321" t="s">
        <v>2667</v>
      </c>
      <c r="F246" s="323" t="s">
        <v>2715</v>
      </c>
      <c r="G246" s="192" t="s">
        <v>1872</v>
      </c>
      <c r="H246" s="9" t="s">
        <v>2252</v>
      </c>
      <c r="I246" s="9" t="s">
        <v>1256</v>
      </c>
    </row>
    <row r="247" spans="1:9" ht="12.75">
      <c r="A247" s="15" t="s">
        <v>2170</v>
      </c>
      <c r="B247" s="9" t="s">
        <v>3084</v>
      </c>
      <c r="C247" s="9">
        <v>5</v>
      </c>
      <c r="D247" s="321" t="s">
        <v>2653</v>
      </c>
      <c r="E247" s="321" t="s">
        <v>2656</v>
      </c>
      <c r="F247" s="323" t="s">
        <v>2716</v>
      </c>
      <c r="G247" s="192" t="s">
        <v>1871</v>
      </c>
      <c r="H247" s="9" t="s">
        <v>2252</v>
      </c>
      <c r="I247" s="9" t="s">
        <v>1256</v>
      </c>
    </row>
    <row r="248" spans="1:9" ht="12.75">
      <c r="A248" s="15" t="s">
        <v>2170</v>
      </c>
      <c r="B248" s="9" t="s">
        <v>3084</v>
      </c>
      <c r="C248" s="9">
        <v>5</v>
      </c>
      <c r="D248" s="321" t="s">
        <v>2653</v>
      </c>
      <c r="E248" s="321" t="s">
        <v>2664</v>
      </c>
      <c r="F248" s="323" t="s">
        <v>2717</v>
      </c>
      <c r="G248" s="192" t="s">
        <v>1872</v>
      </c>
      <c r="H248" s="9" t="s">
        <v>2252</v>
      </c>
      <c r="I248" s="9" t="s">
        <v>1256</v>
      </c>
    </row>
    <row r="249" spans="1:9" ht="12.75">
      <c r="A249" s="15" t="s">
        <v>2170</v>
      </c>
      <c r="B249" s="36" t="s">
        <v>3615</v>
      </c>
      <c r="C249" s="9">
        <v>5</v>
      </c>
      <c r="D249" s="321" t="s">
        <v>2653</v>
      </c>
      <c r="E249" s="321" t="s">
        <v>2657</v>
      </c>
      <c r="F249" s="323" t="s">
        <v>2718</v>
      </c>
      <c r="G249" s="192" t="s">
        <v>1871</v>
      </c>
      <c r="H249" s="9" t="s">
        <v>2252</v>
      </c>
      <c r="I249" s="9" t="s">
        <v>1256</v>
      </c>
    </row>
    <row r="250" spans="1:9" ht="12.75">
      <c r="A250" s="15" t="s">
        <v>2170</v>
      </c>
      <c r="B250" s="36" t="s">
        <v>3615</v>
      </c>
      <c r="C250" s="9">
        <v>5</v>
      </c>
      <c r="D250" s="321" t="s">
        <v>2653</v>
      </c>
      <c r="E250" s="321" t="s">
        <v>2665</v>
      </c>
      <c r="F250" s="323" t="s">
        <v>2719</v>
      </c>
      <c r="G250" s="192" t="s">
        <v>1872</v>
      </c>
      <c r="H250" s="9" t="s">
        <v>2252</v>
      </c>
      <c r="I250" s="9" t="s">
        <v>1256</v>
      </c>
    </row>
    <row r="251" spans="1:9" ht="12.75">
      <c r="A251" s="15" t="s">
        <v>2170</v>
      </c>
      <c r="B251" s="3" t="s">
        <v>1603</v>
      </c>
      <c r="C251" s="9">
        <v>5</v>
      </c>
      <c r="D251" s="321" t="s">
        <v>2653</v>
      </c>
      <c r="E251" s="321" t="s">
        <v>2654</v>
      </c>
      <c r="F251" s="323" t="s">
        <v>2720</v>
      </c>
      <c r="G251" s="192" t="s">
        <v>1871</v>
      </c>
      <c r="H251" s="9" t="s">
        <v>2252</v>
      </c>
      <c r="I251" s="9" t="s">
        <v>1256</v>
      </c>
    </row>
    <row r="252" spans="1:9" ht="12.75">
      <c r="A252" s="15" t="s">
        <v>2170</v>
      </c>
      <c r="B252" s="3" t="s">
        <v>1603</v>
      </c>
      <c r="C252" s="9">
        <v>5</v>
      </c>
      <c r="D252" s="321" t="s">
        <v>2653</v>
      </c>
      <c r="E252" s="321" t="s">
        <v>2662</v>
      </c>
      <c r="F252" s="323" t="s">
        <v>2721</v>
      </c>
      <c r="G252" s="192" t="s">
        <v>1872</v>
      </c>
      <c r="H252" s="9" t="s">
        <v>2252</v>
      </c>
      <c r="I252" s="9" t="s">
        <v>1256</v>
      </c>
    </row>
    <row r="253" spans="1:9" ht="12.75">
      <c r="A253" s="15" t="s">
        <v>2170</v>
      </c>
      <c r="B253" s="27" t="s">
        <v>1639</v>
      </c>
      <c r="C253" s="9">
        <v>5</v>
      </c>
      <c r="D253" s="321" t="s">
        <v>2645</v>
      </c>
      <c r="E253" s="321" t="s">
        <v>2670</v>
      </c>
      <c r="F253" s="323" t="s">
        <v>2722</v>
      </c>
      <c r="G253" s="195" t="s">
        <v>1871</v>
      </c>
      <c r="H253" s="9" t="s">
        <v>1639</v>
      </c>
      <c r="I253" s="9" t="s">
        <v>1255</v>
      </c>
    </row>
    <row r="254" spans="1:9" ht="12.75">
      <c r="A254" s="15" t="s">
        <v>2170</v>
      </c>
      <c r="B254" s="27"/>
      <c r="C254" s="9">
        <v>5</v>
      </c>
      <c r="D254" s="321" t="s">
        <v>2645</v>
      </c>
      <c r="E254" s="321" t="s">
        <v>2671</v>
      </c>
      <c r="F254" s="323" t="s">
        <v>2723</v>
      </c>
      <c r="G254" s="192" t="s">
        <v>1872</v>
      </c>
      <c r="H254" s="9" t="s">
        <v>1639</v>
      </c>
      <c r="I254" s="9" t="s">
        <v>1255</v>
      </c>
    </row>
    <row r="255" spans="1:9" ht="12.75">
      <c r="A255" s="15" t="s">
        <v>2170</v>
      </c>
      <c r="B255" s="138" t="s">
        <v>3686</v>
      </c>
      <c r="C255" s="9">
        <v>5</v>
      </c>
      <c r="D255" s="321">
        <v>600</v>
      </c>
      <c r="E255" s="321" t="s">
        <v>2675</v>
      </c>
      <c r="F255" s="323" t="s">
        <v>2724</v>
      </c>
      <c r="G255" s="192" t="s">
        <v>1871</v>
      </c>
      <c r="H255" s="135" t="s">
        <v>1639</v>
      </c>
      <c r="I255" s="135" t="s">
        <v>1256</v>
      </c>
    </row>
    <row r="256" spans="1:9" ht="12.75">
      <c r="A256" s="15" t="s">
        <v>2170</v>
      </c>
      <c r="B256" s="138" t="s">
        <v>3686</v>
      </c>
      <c r="C256" s="9">
        <v>5</v>
      </c>
      <c r="D256" s="321">
        <v>600</v>
      </c>
      <c r="E256" s="321" t="s">
        <v>2676</v>
      </c>
      <c r="F256" s="323" t="s">
        <v>2725</v>
      </c>
      <c r="G256" s="192" t="s">
        <v>1872</v>
      </c>
      <c r="H256" s="135" t="s">
        <v>1639</v>
      </c>
      <c r="I256" s="135" t="s">
        <v>1256</v>
      </c>
    </row>
    <row r="257" spans="1:9" ht="12.75">
      <c r="A257" s="15" t="s">
        <v>2170</v>
      </c>
      <c r="B257" s="319" t="s">
        <v>3692</v>
      </c>
      <c r="C257" s="9">
        <v>5</v>
      </c>
      <c r="D257" s="321">
        <v>800</v>
      </c>
      <c r="E257" s="321" t="s">
        <v>2673</v>
      </c>
      <c r="F257" s="323" t="s">
        <v>2726</v>
      </c>
      <c r="G257" s="192" t="s">
        <v>1871</v>
      </c>
      <c r="H257" s="135" t="s">
        <v>1639</v>
      </c>
      <c r="I257" s="135" t="s">
        <v>1256</v>
      </c>
    </row>
    <row r="258" spans="1:9" ht="12.75">
      <c r="A258" s="15" t="s">
        <v>2170</v>
      </c>
      <c r="B258" s="319" t="s">
        <v>3692</v>
      </c>
      <c r="C258" s="9">
        <v>5</v>
      </c>
      <c r="D258" s="321">
        <v>800</v>
      </c>
      <c r="E258" s="321" t="s">
        <v>2674</v>
      </c>
      <c r="F258" s="323" t="s">
        <v>2727</v>
      </c>
      <c r="G258" s="192" t="s">
        <v>1872</v>
      </c>
      <c r="H258" s="135" t="s">
        <v>1639</v>
      </c>
      <c r="I258" s="135" t="s">
        <v>1256</v>
      </c>
    </row>
    <row r="259" spans="1:9" ht="12.75">
      <c r="A259" s="15" t="s">
        <v>2170</v>
      </c>
      <c r="B259" s="9" t="s">
        <v>3689</v>
      </c>
      <c r="C259" s="9">
        <v>5</v>
      </c>
      <c r="D259" s="321" t="s">
        <v>2653</v>
      </c>
      <c r="E259" s="321" t="s">
        <v>2678</v>
      </c>
      <c r="F259" s="323" t="s">
        <v>2728</v>
      </c>
      <c r="G259" s="192" t="s">
        <v>1871</v>
      </c>
      <c r="H259" s="135" t="s">
        <v>1639</v>
      </c>
      <c r="I259" s="135" t="s">
        <v>1256</v>
      </c>
    </row>
    <row r="260" spans="1:9" ht="12.75">
      <c r="A260" s="15" t="s">
        <v>2170</v>
      </c>
      <c r="B260" s="9" t="s">
        <v>3689</v>
      </c>
      <c r="C260" s="9">
        <v>5</v>
      </c>
      <c r="D260" s="321" t="s">
        <v>2653</v>
      </c>
      <c r="E260" s="321" t="s">
        <v>2686</v>
      </c>
      <c r="F260" s="323" t="s">
        <v>2729</v>
      </c>
      <c r="G260" s="192" t="s">
        <v>1872</v>
      </c>
      <c r="H260" s="135" t="s">
        <v>1639</v>
      </c>
      <c r="I260" s="135" t="s">
        <v>1256</v>
      </c>
    </row>
    <row r="261" spans="1:9" ht="12.75">
      <c r="A261" s="15" t="s">
        <v>2170</v>
      </c>
      <c r="B261" s="9" t="s">
        <v>2643</v>
      </c>
      <c r="C261" s="9">
        <v>5</v>
      </c>
      <c r="D261" s="321" t="s">
        <v>2653</v>
      </c>
      <c r="E261" s="321" t="s">
        <v>2681</v>
      </c>
      <c r="F261" s="323" t="s">
        <v>2730</v>
      </c>
      <c r="G261" s="192" t="s">
        <v>1871</v>
      </c>
      <c r="H261" s="9" t="s">
        <v>1639</v>
      </c>
      <c r="I261" s="9" t="s">
        <v>1256</v>
      </c>
    </row>
    <row r="262" spans="1:9" ht="12.75">
      <c r="A262" s="15" t="s">
        <v>2170</v>
      </c>
      <c r="B262" s="9" t="s">
        <v>2643</v>
      </c>
      <c r="C262" s="9">
        <v>5</v>
      </c>
      <c r="D262" s="321" t="s">
        <v>2653</v>
      </c>
      <c r="E262" s="321" t="s">
        <v>2689</v>
      </c>
      <c r="F262" s="323" t="s">
        <v>2731</v>
      </c>
      <c r="G262" s="192" t="s">
        <v>1872</v>
      </c>
      <c r="H262" s="9" t="s">
        <v>1639</v>
      </c>
      <c r="I262" s="9" t="s">
        <v>1256</v>
      </c>
    </row>
    <row r="263" spans="1:9" ht="12.75">
      <c r="A263" s="15" t="s">
        <v>2170</v>
      </c>
      <c r="B263" s="9" t="s">
        <v>3701</v>
      </c>
      <c r="C263" s="9">
        <v>5</v>
      </c>
      <c r="D263" s="321" t="s">
        <v>2653</v>
      </c>
      <c r="E263" s="321" t="s">
        <v>2683</v>
      </c>
      <c r="F263" s="323" t="s">
        <v>2732</v>
      </c>
      <c r="G263" s="192" t="s">
        <v>1871</v>
      </c>
      <c r="H263" s="9" t="s">
        <v>1639</v>
      </c>
      <c r="I263" s="9" t="s">
        <v>1256</v>
      </c>
    </row>
    <row r="264" spans="1:9" ht="12.75">
      <c r="A264" s="15" t="s">
        <v>2170</v>
      </c>
      <c r="B264" s="9" t="s">
        <v>3701</v>
      </c>
      <c r="C264" s="9">
        <v>5</v>
      </c>
      <c r="D264" s="321" t="s">
        <v>2653</v>
      </c>
      <c r="E264" s="321" t="s">
        <v>2691</v>
      </c>
      <c r="F264" s="323" t="s">
        <v>2733</v>
      </c>
      <c r="G264" s="192" t="s">
        <v>1872</v>
      </c>
      <c r="H264" s="9" t="s">
        <v>1639</v>
      </c>
      <c r="I264" s="9" t="s">
        <v>1256</v>
      </c>
    </row>
    <row r="265" spans="1:9" ht="12.75">
      <c r="A265" s="15" t="s">
        <v>2170</v>
      </c>
      <c r="B265" s="9" t="s">
        <v>3704</v>
      </c>
      <c r="C265" s="174">
        <v>5</v>
      </c>
      <c r="D265" s="321" t="s">
        <v>2653</v>
      </c>
      <c r="E265" s="321" t="s">
        <v>2684</v>
      </c>
      <c r="F265" s="323" t="s">
        <v>2734</v>
      </c>
      <c r="G265" s="192" t="s">
        <v>1871</v>
      </c>
      <c r="H265" s="9" t="s">
        <v>1639</v>
      </c>
      <c r="I265" s="9" t="s">
        <v>1256</v>
      </c>
    </row>
    <row r="266" spans="1:9" ht="12.75">
      <c r="A266" s="15" t="s">
        <v>2170</v>
      </c>
      <c r="B266" s="9" t="s">
        <v>3704</v>
      </c>
      <c r="C266" s="9">
        <v>5</v>
      </c>
      <c r="D266" s="321" t="s">
        <v>2653</v>
      </c>
      <c r="E266" s="321" t="s">
        <v>2692</v>
      </c>
      <c r="F266" s="323" t="s">
        <v>2735</v>
      </c>
      <c r="G266" s="192" t="s">
        <v>1872</v>
      </c>
      <c r="H266" s="9" t="s">
        <v>1639</v>
      </c>
      <c r="I266" s="9" t="s">
        <v>1256</v>
      </c>
    </row>
    <row r="267" spans="1:9" ht="12.75">
      <c r="A267" s="15" t="s">
        <v>2170</v>
      </c>
      <c r="B267" s="9" t="s">
        <v>2713</v>
      </c>
      <c r="C267" s="9">
        <v>5</v>
      </c>
      <c r="D267" s="321" t="s">
        <v>2653</v>
      </c>
      <c r="E267" s="321" t="s">
        <v>2682</v>
      </c>
      <c r="F267" s="323" t="s">
        <v>2736</v>
      </c>
      <c r="G267" s="192" t="s">
        <v>1871</v>
      </c>
      <c r="H267" s="9" t="s">
        <v>1639</v>
      </c>
      <c r="I267" s="9" t="s">
        <v>1256</v>
      </c>
    </row>
    <row r="268" spans="1:9" ht="12.75">
      <c r="A268" s="15" t="s">
        <v>2170</v>
      </c>
      <c r="B268" s="9" t="s">
        <v>2644</v>
      </c>
      <c r="C268" s="9">
        <v>5</v>
      </c>
      <c r="D268" s="321" t="s">
        <v>2653</v>
      </c>
      <c r="E268" s="321" t="s">
        <v>2690</v>
      </c>
      <c r="F268" s="323" t="s">
        <v>2737</v>
      </c>
      <c r="G268" s="192" t="s">
        <v>1872</v>
      </c>
      <c r="H268" s="9" t="s">
        <v>1639</v>
      </c>
      <c r="I268" s="9" t="s">
        <v>1256</v>
      </c>
    </row>
    <row r="269" spans="1:9" ht="12.75">
      <c r="A269" s="15" t="s">
        <v>2170</v>
      </c>
      <c r="B269" s="9" t="s">
        <v>3084</v>
      </c>
      <c r="C269" s="9">
        <v>5</v>
      </c>
      <c r="D269" s="321" t="s">
        <v>2653</v>
      </c>
      <c r="E269" s="321" t="s">
        <v>2679</v>
      </c>
      <c r="F269" s="323" t="s">
        <v>2738</v>
      </c>
      <c r="G269" s="192" t="s">
        <v>1871</v>
      </c>
      <c r="H269" s="9" t="s">
        <v>1639</v>
      </c>
      <c r="I269" s="9" t="s">
        <v>1256</v>
      </c>
    </row>
    <row r="270" spans="1:9" ht="12.75">
      <c r="A270" s="15" t="s">
        <v>2170</v>
      </c>
      <c r="B270" s="9" t="s">
        <v>3084</v>
      </c>
      <c r="C270" s="9">
        <v>5</v>
      </c>
      <c r="D270" s="321" t="s">
        <v>2653</v>
      </c>
      <c r="E270" s="321" t="s">
        <v>2687</v>
      </c>
      <c r="F270" s="323" t="s">
        <v>2739</v>
      </c>
      <c r="G270" s="192" t="s">
        <v>1872</v>
      </c>
      <c r="H270" s="9" t="s">
        <v>1639</v>
      </c>
      <c r="I270" s="9" t="s">
        <v>1256</v>
      </c>
    </row>
    <row r="271" spans="1:9" ht="12.75">
      <c r="A271" s="15" t="s">
        <v>2170</v>
      </c>
      <c r="B271" s="36" t="s">
        <v>3615</v>
      </c>
      <c r="C271" s="9">
        <v>5</v>
      </c>
      <c r="D271" s="321" t="s">
        <v>2653</v>
      </c>
      <c r="E271" s="321" t="s">
        <v>2680</v>
      </c>
      <c r="F271" s="323" t="s">
        <v>2740</v>
      </c>
      <c r="G271" s="192" t="s">
        <v>1871</v>
      </c>
      <c r="H271" s="9" t="s">
        <v>1639</v>
      </c>
      <c r="I271" s="9" t="s">
        <v>1256</v>
      </c>
    </row>
    <row r="272" spans="1:9" ht="12.75">
      <c r="A272" s="15" t="s">
        <v>2170</v>
      </c>
      <c r="B272" s="36" t="s">
        <v>3615</v>
      </c>
      <c r="C272" s="9">
        <v>5</v>
      </c>
      <c r="D272" s="321" t="s">
        <v>2653</v>
      </c>
      <c r="E272" s="321" t="s">
        <v>2688</v>
      </c>
      <c r="F272" s="323" t="s">
        <v>2741</v>
      </c>
      <c r="G272" s="192" t="s">
        <v>1872</v>
      </c>
      <c r="H272" s="9" t="s">
        <v>1639</v>
      </c>
      <c r="I272" s="9" t="s">
        <v>1256</v>
      </c>
    </row>
    <row r="273" spans="1:9" ht="12.75">
      <c r="A273" s="15" t="s">
        <v>2170</v>
      </c>
      <c r="B273" s="3" t="s">
        <v>1603</v>
      </c>
      <c r="C273" s="9">
        <v>5</v>
      </c>
      <c r="D273" s="321" t="s">
        <v>2653</v>
      </c>
      <c r="E273" s="321" t="s">
        <v>2677</v>
      </c>
      <c r="F273" s="323" t="s">
        <v>2742</v>
      </c>
      <c r="G273" s="192" t="s">
        <v>1871</v>
      </c>
      <c r="H273" s="9" t="s">
        <v>1639</v>
      </c>
      <c r="I273" s="9" t="s">
        <v>1256</v>
      </c>
    </row>
    <row r="274" spans="1:9" ht="12.75">
      <c r="A274" s="15" t="s">
        <v>2170</v>
      </c>
      <c r="B274" s="3" t="s">
        <v>1603</v>
      </c>
      <c r="C274" s="9">
        <v>5</v>
      </c>
      <c r="D274" s="321" t="s">
        <v>2653</v>
      </c>
      <c r="E274" s="321" t="s">
        <v>2685</v>
      </c>
      <c r="F274" s="323" t="s">
        <v>2743</v>
      </c>
      <c r="G274" s="192" t="s">
        <v>1872</v>
      </c>
      <c r="H274" s="9" t="s">
        <v>1639</v>
      </c>
      <c r="I274" s="9" t="s">
        <v>1256</v>
      </c>
    </row>
    <row r="275" spans="1:9" ht="12.75">
      <c r="A275" s="15" t="s">
        <v>2170</v>
      </c>
      <c r="B275" s="3" t="s">
        <v>2248</v>
      </c>
      <c r="C275" s="9" t="s">
        <v>2246</v>
      </c>
      <c r="D275" s="321">
        <v>950</v>
      </c>
      <c r="E275" s="321" t="s">
        <v>2693</v>
      </c>
      <c r="F275" s="323" t="s">
        <v>2744</v>
      </c>
      <c r="G275" s="195" t="s">
        <v>1871</v>
      </c>
      <c r="H275" s="9" t="s">
        <v>3349</v>
      </c>
      <c r="I275" s="9" t="s">
        <v>2128</v>
      </c>
    </row>
    <row r="276" spans="1:9" ht="12.75">
      <c r="A276" s="15" t="s">
        <v>2170</v>
      </c>
      <c r="B276" s="29" t="s">
        <v>2248</v>
      </c>
      <c r="C276" s="29" t="s">
        <v>2246</v>
      </c>
      <c r="D276" s="321">
        <v>950</v>
      </c>
      <c r="E276" s="321" t="s">
        <v>2694</v>
      </c>
      <c r="F276" s="323" t="s">
        <v>2745</v>
      </c>
      <c r="G276" s="192" t="s">
        <v>1872</v>
      </c>
      <c r="H276" s="29" t="s">
        <v>3349</v>
      </c>
      <c r="I276" s="29" t="s">
        <v>2128</v>
      </c>
    </row>
    <row r="277" spans="1:9" ht="12.75">
      <c r="A277" s="15" t="s">
        <v>2170</v>
      </c>
      <c r="B277" s="29" t="s">
        <v>2250</v>
      </c>
      <c r="C277" s="29" t="s">
        <v>2246</v>
      </c>
      <c r="D277" s="321">
        <v>475</v>
      </c>
      <c r="E277" s="321" t="s">
        <v>2695</v>
      </c>
      <c r="F277" s="323" t="s">
        <v>2746</v>
      </c>
      <c r="G277" s="192" t="s">
        <v>1871</v>
      </c>
      <c r="H277" s="192" t="s">
        <v>3349</v>
      </c>
      <c r="I277" s="29" t="s">
        <v>1258</v>
      </c>
    </row>
    <row r="278" spans="1:9" ht="12.75">
      <c r="A278" s="15" t="s">
        <v>2170</v>
      </c>
      <c r="B278" s="29" t="s">
        <v>2250</v>
      </c>
      <c r="C278" s="29" t="s">
        <v>2246</v>
      </c>
      <c r="D278" s="321">
        <v>475</v>
      </c>
      <c r="E278" s="322" t="s">
        <v>2696</v>
      </c>
      <c r="F278" s="324" t="s">
        <v>2747</v>
      </c>
      <c r="G278" s="192" t="s">
        <v>1872</v>
      </c>
      <c r="H278" s="29" t="s">
        <v>3349</v>
      </c>
      <c r="I278" s="29" t="s">
        <v>1258</v>
      </c>
    </row>
    <row r="279" spans="1:9" ht="12.75">
      <c r="A279" s="15" t="s">
        <v>2170</v>
      </c>
      <c r="B279" s="29" t="s">
        <v>2248</v>
      </c>
      <c r="C279" s="29" t="s">
        <v>2246</v>
      </c>
      <c r="D279" s="322">
        <v>950</v>
      </c>
      <c r="E279" s="322" t="s">
        <v>2697</v>
      </c>
      <c r="F279" s="324" t="s">
        <v>2748</v>
      </c>
      <c r="G279" s="192" t="s">
        <v>1871</v>
      </c>
      <c r="H279" s="29" t="s">
        <v>3349</v>
      </c>
      <c r="I279" s="29" t="s">
        <v>1258</v>
      </c>
    </row>
    <row r="280" spans="1:9" ht="12.75">
      <c r="A280" s="15" t="s">
        <v>2170</v>
      </c>
      <c r="B280" s="29" t="s">
        <v>2248</v>
      </c>
      <c r="C280" s="29" t="s">
        <v>2246</v>
      </c>
      <c r="D280" s="321">
        <v>950</v>
      </c>
      <c r="E280" s="321" t="s">
        <v>2698</v>
      </c>
      <c r="F280" s="323" t="s">
        <v>2749</v>
      </c>
      <c r="G280" s="192" t="s">
        <v>1872</v>
      </c>
      <c r="H280" s="29" t="s">
        <v>3349</v>
      </c>
      <c r="I280" s="29" t="s">
        <v>1258</v>
      </c>
    </row>
    <row r="281" spans="1:9" ht="12.75">
      <c r="A281" s="15" t="s">
        <v>2170</v>
      </c>
      <c r="B281" s="35" t="s">
        <v>1627</v>
      </c>
      <c r="C281" s="9">
        <v>5</v>
      </c>
      <c r="D281" s="38"/>
      <c r="E281" s="321" t="s">
        <v>2672</v>
      </c>
      <c r="F281" s="323" t="s">
        <v>2750</v>
      </c>
      <c r="G281" s="67"/>
      <c r="H281" s="9" t="s">
        <v>1639</v>
      </c>
      <c r="I281" s="9" t="s">
        <v>1226</v>
      </c>
    </row>
    <row r="282" spans="1:9" ht="12.75">
      <c r="A282" s="15" t="s">
        <v>2170</v>
      </c>
      <c r="B282" s="35" t="s">
        <v>1627</v>
      </c>
      <c r="C282" s="9">
        <v>5</v>
      </c>
      <c r="D282" s="38"/>
      <c r="E282" s="321" t="s">
        <v>2648</v>
      </c>
      <c r="F282" s="323" t="s">
        <v>2751</v>
      </c>
      <c r="G282" s="67"/>
      <c r="H282" s="9" t="s">
        <v>2252</v>
      </c>
      <c r="I282" s="9" t="s">
        <v>1226</v>
      </c>
    </row>
    <row r="283" spans="1:9" ht="12.75">
      <c r="A283" s="33"/>
      <c r="B283" s="19"/>
      <c r="C283" s="19"/>
      <c r="D283" s="19"/>
      <c r="E283" s="145"/>
      <c r="F283" s="21"/>
      <c r="G283" s="149"/>
      <c r="H283" s="19"/>
      <c r="I283" s="19"/>
    </row>
    <row r="284" spans="1:9" ht="12.75">
      <c r="A284" s="15" t="s">
        <v>2175</v>
      </c>
      <c r="B284" s="27" t="s">
        <v>2252</v>
      </c>
      <c r="C284" s="9">
        <v>5</v>
      </c>
      <c r="D284" s="9">
        <v>1300</v>
      </c>
      <c r="E284" s="192" t="s">
        <v>1539</v>
      </c>
      <c r="F284" s="198" t="s">
        <v>1538</v>
      </c>
      <c r="G284" s="192" t="s">
        <v>1871</v>
      </c>
      <c r="H284" s="9" t="s">
        <v>2252</v>
      </c>
      <c r="I284" s="9" t="s">
        <v>1255</v>
      </c>
    </row>
    <row r="285" spans="1:9" ht="12.75">
      <c r="A285" s="15" t="s">
        <v>2175</v>
      </c>
      <c r="B285" s="27"/>
      <c r="C285" s="9">
        <v>5</v>
      </c>
      <c r="D285" s="9">
        <v>1300</v>
      </c>
      <c r="E285" s="192" t="s">
        <v>1502</v>
      </c>
      <c r="F285" s="198" t="s">
        <v>1501</v>
      </c>
      <c r="G285" s="192" t="s">
        <v>1872</v>
      </c>
      <c r="H285" s="9" t="s">
        <v>2252</v>
      </c>
      <c r="I285" s="9" t="s">
        <v>1255</v>
      </c>
    </row>
    <row r="286" spans="1:9" ht="12.75">
      <c r="A286" s="190" t="s">
        <v>2175</v>
      </c>
      <c r="B286" s="138" t="s">
        <v>3686</v>
      </c>
      <c r="C286" s="135">
        <v>5</v>
      </c>
      <c r="D286" s="135">
        <v>500</v>
      </c>
      <c r="E286" s="192" t="s">
        <v>1543</v>
      </c>
      <c r="F286" s="198" t="s">
        <v>1542</v>
      </c>
      <c r="G286" s="192" t="s">
        <v>1871</v>
      </c>
      <c r="H286" s="135" t="s">
        <v>2252</v>
      </c>
      <c r="I286" s="135" t="s">
        <v>1256</v>
      </c>
    </row>
    <row r="287" spans="1:9" ht="12.75">
      <c r="A287" s="190" t="s">
        <v>2175</v>
      </c>
      <c r="B287" s="138" t="s">
        <v>3686</v>
      </c>
      <c r="C287" s="135">
        <v>5</v>
      </c>
      <c r="D287" s="292">
        <v>500</v>
      </c>
      <c r="E287" s="192" t="s">
        <v>1506</v>
      </c>
      <c r="F287" s="198" t="s">
        <v>1505</v>
      </c>
      <c r="G287" s="192" t="s">
        <v>1872</v>
      </c>
      <c r="H287" s="135" t="s">
        <v>2252</v>
      </c>
      <c r="I287" s="135" t="s">
        <v>1256</v>
      </c>
    </row>
    <row r="288" spans="1:9" ht="12.75">
      <c r="A288" s="190" t="s">
        <v>2175</v>
      </c>
      <c r="B288" s="319" t="s">
        <v>3692</v>
      </c>
      <c r="C288" s="135">
        <v>5</v>
      </c>
      <c r="D288" s="135">
        <v>700</v>
      </c>
      <c r="E288" s="192" t="s">
        <v>1541</v>
      </c>
      <c r="F288" s="198" t="s">
        <v>1540</v>
      </c>
      <c r="G288" s="192" t="s">
        <v>1871</v>
      </c>
      <c r="H288" s="135" t="s">
        <v>2252</v>
      </c>
      <c r="I288" s="135" t="s">
        <v>1256</v>
      </c>
    </row>
    <row r="289" spans="1:9" ht="12.75">
      <c r="A289" s="190" t="s">
        <v>2175</v>
      </c>
      <c r="B289" s="319" t="s">
        <v>3692</v>
      </c>
      <c r="C289" s="135">
        <v>5</v>
      </c>
      <c r="D289" s="292">
        <v>700</v>
      </c>
      <c r="E289" s="192" t="s">
        <v>1504</v>
      </c>
      <c r="F289" s="198" t="s">
        <v>1503</v>
      </c>
      <c r="G289" s="192" t="s">
        <v>1872</v>
      </c>
      <c r="H289" s="135" t="s">
        <v>2252</v>
      </c>
      <c r="I289" s="135" t="s">
        <v>1256</v>
      </c>
    </row>
    <row r="290" spans="1:9" ht="12.75">
      <c r="A290" s="190" t="s">
        <v>2175</v>
      </c>
      <c r="B290" s="135" t="s">
        <v>3068</v>
      </c>
      <c r="C290" s="135">
        <v>5</v>
      </c>
      <c r="D290" s="135">
        <v>850</v>
      </c>
      <c r="E290" s="192" t="s">
        <v>1547</v>
      </c>
      <c r="F290" s="198" t="s">
        <v>1546</v>
      </c>
      <c r="G290" s="192" t="s">
        <v>1871</v>
      </c>
      <c r="H290" s="135" t="s">
        <v>2252</v>
      </c>
      <c r="I290" s="135" t="s">
        <v>1256</v>
      </c>
    </row>
    <row r="291" spans="1:9" ht="12.75">
      <c r="A291" s="190" t="s">
        <v>2175</v>
      </c>
      <c r="B291" s="135" t="s">
        <v>3068</v>
      </c>
      <c r="C291" s="135">
        <v>5</v>
      </c>
      <c r="D291" s="292">
        <v>850</v>
      </c>
      <c r="E291" s="192" t="s">
        <v>1510</v>
      </c>
      <c r="F291" s="198" t="s">
        <v>1509</v>
      </c>
      <c r="G291" s="192" t="s">
        <v>1872</v>
      </c>
      <c r="H291" s="135" t="s">
        <v>2252</v>
      </c>
      <c r="I291" s="135" t="s">
        <v>1256</v>
      </c>
    </row>
    <row r="292" spans="1:9" ht="12.75">
      <c r="A292" s="15" t="s">
        <v>2175</v>
      </c>
      <c r="B292" s="303" t="s">
        <v>1514</v>
      </c>
      <c r="C292" s="9">
        <v>5</v>
      </c>
      <c r="D292" s="9">
        <v>850</v>
      </c>
      <c r="E292" s="192" t="s">
        <v>1551</v>
      </c>
      <c r="F292" s="198" t="s">
        <v>1550</v>
      </c>
      <c r="G292" s="192" t="s">
        <v>1871</v>
      </c>
      <c r="H292" s="9" t="s">
        <v>2252</v>
      </c>
      <c r="I292" s="9" t="s">
        <v>1256</v>
      </c>
    </row>
    <row r="293" spans="1:9" ht="12.75">
      <c r="A293" s="15" t="s">
        <v>2175</v>
      </c>
      <c r="B293" s="303" t="s">
        <v>1514</v>
      </c>
      <c r="C293" s="9">
        <v>5</v>
      </c>
      <c r="D293" s="9">
        <v>850</v>
      </c>
      <c r="E293" s="192" t="s">
        <v>1513</v>
      </c>
      <c r="F293" s="198" t="s">
        <v>1512</v>
      </c>
      <c r="G293" s="192" t="s">
        <v>1872</v>
      </c>
      <c r="H293" s="9" t="s">
        <v>2252</v>
      </c>
      <c r="I293" s="9" t="s">
        <v>1256</v>
      </c>
    </row>
    <row r="294" spans="1:9" ht="12.75">
      <c r="A294" s="15" t="s">
        <v>2175</v>
      </c>
      <c r="B294" s="303" t="s">
        <v>3076</v>
      </c>
      <c r="C294" s="9">
        <v>5</v>
      </c>
      <c r="D294" s="9">
        <v>850</v>
      </c>
      <c r="E294" s="192" t="s">
        <v>1549</v>
      </c>
      <c r="F294" s="198" t="s">
        <v>1548</v>
      </c>
      <c r="G294" s="192" t="s">
        <v>1871</v>
      </c>
      <c r="H294" s="9" t="s">
        <v>2252</v>
      </c>
      <c r="I294" s="9" t="s">
        <v>1256</v>
      </c>
    </row>
    <row r="295" spans="1:9" ht="12.75">
      <c r="A295" s="15" t="s">
        <v>2175</v>
      </c>
      <c r="B295" s="303" t="s">
        <v>3076</v>
      </c>
      <c r="C295" s="9">
        <v>5</v>
      </c>
      <c r="D295" s="9">
        <v>850</v>
      </c>
      <c r="E295" s="192" t="s">
        <v>1511</v>
      </c>
      <c r="F295" s="198" t="s">
        <v>1574</v>
      </c>
      <c r="G295" s="192" t="s">
        <v>1872</v>
      </c>
      <c r="H295" s="9" t="s">
        <v>2252</v>
      </c>
      <c r="I295" s="9" t="s">
        <v>1256</v>
      </c>
    </row>
    <row r="296" spans="1:9" ht="12.75">
      <c r="A296" s="15" t="s">
        <v>2175</v>
      </c>
      <c r="B296" s="303" t="s">
        <v>3079</v>
      </c>
      <c r="C296" s="9">
        <v>5</v>
      </c>
      <c r="D296" s="9">
        <v>850</v>
      </c>
      <c r="E296" s="192" t="s">
        <v>1553</v>
      </c>
      <c r="F296" s="198" t="s">
        <v>1552</v>
      </c>
      <c r="G296" s="192" t="s">
        <v>1871</v>
      </c>
      <c r="H296" s="9" t="s">
        <v>2252</v>
      </c>
      <c r="I296" s="9" t="s">
        <v>1256</v>
      </c>
    </row>
    <row r="297" spans="1:9" ht="12.75">
      <c r="A297" s="15" t="s">
        <v>2175</v>
      </c>
      <c r="B297" s="304" t="s">
        <v>3079</v>
      </c>
      <c r="C297" s="9">
        <v>5</v>
      </c>
      <c r="D297" s="9">
        <v>850</v>
      </c>
      <c r="E297" s="195" t="s">
        <v>1516</v>
      </c>
      <c r="F297" s="197" t="s">
        <v>1515</v>
      </c>
      <c r="G297" s="195" t="s">
        <v>1872</v>
      </c>
      <c r="H297" s="9" t="s">
        <v>2252</v>
      </c>
      <c r="I297" s="9" t="s">
        <v>1256</v>
      </c>
    </row>
    <row r="298" spans="1:9" ht="12.75">
      <c r="A298" s="15" t="s">
        <v>2175</v>
      </c>
      <c r="B298" s="303" t="s">
        <v>1519</v>
      </c>
      <c r="C298" s="9">
        <v>5</v>
      </c>
      <c r="D298" s="9">
        <v>850</v>
      </c>
      <c r="E298" s="192" t="s">
        <v>1555</v>
      </c>
      <c r="F298" s="198" t="s">
        <v>1554</v>
      </c>
      <c r="G298" s="192" t="s">
        <v>1871</v>
      </c>
      <c r="H298" s="9" t="s">
        <v>2252</v>
      </c>
      <c r="I298" s="9" t="s">
        <v>1256</v>
      </c>
    </row>
    <row r="299" spans="1:9" ht="12.75">
      <c r="A299" s="15" t="s">
        <v>2175</v>
      </c>
      <c r="B299" s="303" t="s">
        <v>1519</v>
      </c>
      <c r="C299" s="9">
        <v>5</v>
      </c>
      <c r="D299" s="9">
        <v>850</v>
      </c>
      <c r="E299" s="192" t="s">
        <v>1518</v>
      </c>
      <c r="F299" s="198" t="s">
        <v>1517</v>
      </c>
      <c r="G299" s="192" t="s">
        <v>1872</v>
      </c>
      <c r="H299" s="9" t="s">
        <v>2252</v>
      </c>
      <c r="I299" s="9" t="s">
        <v>1256</v>
      </c>
    </row>
    <row r="300" spans="1:9" ht="12.75">
      <c r="A300" s="15" t="s">
        <v>2175</v>
      </c>
      <c r="B300" s="3" t="s">
        <v>1603</v>
      </c>
      <c r="C300" s="9">
        <v>5</v>
      </c>
      <c r="D300" s="9">
        <v>850</v>
      </c>
      <c r="E300" s="192" t="s">
        <v>1545</v>
      </c>
      <c r="F300" s="198" t="s">
        <v>1544</v>
      </c>
      <c r="G300" s="192" t="s">
        <v>1871</v>
      </c>
      <c r="H300" s="9" t="s">
        <v>2252</v>
      </c>
      <c r="I300" s="9" t="s">
        <v>1256</v>
      </c>
    </row>
    <row r="301" spans="1:9" ht="12.75">
      <c r="A301" s="15" t="s">
        <v>2175</v>
      </c>
      <c r="B301" s="3" t="s">
        <v>1603</v>
      </c>
      <c r="C301" s="9">
        <v>5</v>
      </c>
      <c r="D301" s="289">
        <v>850</v>
      </c>
      <c r="E301" s="192" t="s">
        <v>1508</v>
      </c>
      <c r="F301" s="198" t="s">
        <v>1507</v>
      </c>
      <c r="G301" s="192" t="s">
        <v>1872</v>
      </c>
      <c r="H301" s="9" t="s">
        <v>2252</v>
      </c>
      <c r="I301" s="9" t="s">
        <v>1256</v>
      </c>
    </row>
    <row r="302" spans="1:9" ht="12.75">
      <c r="A302" s="15" t="s">
        <v>2175</v>
      </c>
      <c r="B302" s="27" t="s">
        <v>1639</v>
      </c>
      <c r="C302" s="9">
        <v>5</v>
      </c>
      <c r="D302" s="9">
        <v>1300</v>
      </c>
      <c r="E302" s="195" t="s">
        <v>1557</v>
      </c>
      <c r="F302" s="197" t="s">
        <v>1556</v>
      </c>
      <c r="G302" s="195" t="s">
        <v>1871</v>
      </c>
      <c r="H302" s="9" t="s">
        <v>1639</v>
      </c>
      <c r="I302" s="9" t="s">
        <v>1255</v>
      </c>
    </row>
    <row r="303" spans="1:9" ht="12.75">
      <c r="A303" s="15" t="s">
        <v>2175</v>
      </c>
      <c r="B303" s="27"/>
      <c r="C303" s="9">
        <v>5</v>
      </c>
      <c r="D303" s="9">
        <v>1300</v>
      </c>
      <c r="E303" s="192" t="s">
        <v>1521</v>
      </c>
      <c r="F303" s="198" t="s">
        <v>1520</v>
      </c>
      <c r="G303" s="192" t="s">
        <v>1872</v>
      </c>
      <c r="H303" s="9" t="s">
        <v>1639</v>
      </c>
      <c r="I303" s="9" t="s">
        <v>1255</v>
      </c>
    </row>
    <row r="304" spans="1:9" ht="12.75">
      <c r="A304" s="190" t="s">
        <v>2175</v>
      </c>
      <c r="B304" s="138" t="s">
        <v>3686</v>
      </c>
      <c r="C304" s="135">
        <v>5</v>
      </c>
      <c r="D304" s="135">
        <v>500</v>
      </c>
      <c r="E304" s="192" t="s">
        <v>1561</v>
      </c>
      <c r="F304" s="198" t="s">
        <v>1560</v>
      </c>
      <c r="G304" s="192" t="s">
        <v>1871</v>
      </c>
      <c r="H304" s="135" t="s">
        <v>1639</v>
      </c>
      <c r="I304" s="135" t="s">
        <v>1256</v>
      </c>
    </row>
    <row r="305" spans="1:9" ht="12.75">
      <c r="A305" s="190" t="s">
        <v>2175</v>
      </c>
      <c r="B305" s="138" t="s">
        <v>3686</v>
      </c>
      <c r="C305" s="135">
        <v>5</v>
      </c>
      <c r="D305" s="135">
        <v>500</v>
      </c>
      <c r="E305" s="192" t="s">
        <v>1525</v>
      </c>
      <c r="F305" s="198" t="s">
        <v>1524</v>
      </c>
      <c r="G305" s="192" t="s">
        <v>1872</v>
      </c>
      <c r="H305" s="135" t="s">
        <v>1639</v>
      </c>
      <c r="I305" s="135" t="s">
        <v>1256</v>
      </c>
    </row>
    <row r="306" spans="1:9" ht="12.75">
      <c r="A306" s="190" t="s">
        <v>2175</v>
      </c>
      <c r="B306" s="319" t="s">
        <v>3692</v>
      </c>
      <c r="C306" s="135">
        <v>5</v>
      </c>
      <c r="D306" s="135">
        <v>700</v>
      </c>
      <c r="E306" s="192" t="s">
        <v>1559</v>
      </c>
      <c r="F306" s="198" t="s">
        <v>1558</v>
      </c>
      <c r="G306" s="192" t="s">
        <v>1871</v>
      </c>
      <c r="H306" s="135" t="s">
        <v>1639</v>
      </c>
      <c r="I306" s="135" t="s">
        <v>1256</v>
      </c>
    </row>
    <row r="307" spans="1:9" ht="12.75">
      <c r="A307" s="190" t="s">
        <v>2175</v>
      </c>
      <c r="B307" s="319" t="s">
        <v>3692</v>
      </c>
      <c r="C307" s="135">
        <v>5</v>
      </c>
      <c r="D307" s="292">
        <v>700</v>
      </c>
      <c r="E307" s="192" t="s">
        <v>1523</v>
      </c>
      <c r="F307" s="198" t="s">
        <v>1522</v>
      </c>
      <c r="G307" s="192" t="s">
        <v>1872</v>
      </c>
      <c r="H307" s="135" t="s">
        <v>1639</v>
      </c>
      <c r="I307" s="135" t="s">
        <v>1256</v>
      </c>
    </row>
    <row r="308" spans="1:9" ht="12.75">
      <c r="A308" s="190" t="s">
        <v>2175</v>
      </c>
      <c r="B308" s="135" t="s">
        <v>3068</v>
      </c>
      <c r="C308" s="135">
        <v>5</v>
      </c>
      <c r="D308" s="135">
        <v>850</v>
      </c>
      <c r="E308" s="192" t="s">
        <v>1565</v>
      </c>
      <c r="F308" s="198" t="s">
        <v>1564</v>
      </c>
      <c r="G308" s="192" t="s">
        <v>1871</v>
      </c>
      <c r="H308" s="135" t="s">
        <v>1639</v>
      </c>
      <c r="I308" s="135" t="s">
        <v>1256</v>
      </c>
    </row>
    <row r="309" spans="1:9" ht="12.75">
      <c r="A309" s="190" t="s">
        <v>2175</v>
      </c>
      <c r="B309" s="135" t="s">
        <v>3068</v>
      </c>
      <c r="C309" s="135">
        <v>5</v>
      </c>
      <c r="D309" s="135">
        <v>850</v>
      </c>
      <c r="E309" s="192" t="s">
        <v>1529</v>
      </c>
      <c r="F309" s="198" t="s">
        <v>1528</v>
      </c>
      <c r="G309" s="192" t="s">
        <v>1872</v>
      </c>
      <c r="H309" s="135" t="s">
        <v>1639</v>
      </c>
      <c r="I309" s="135" t="s">
        <v>1256</v>
      </c>
    </row>
    <row r="310" spans="1:9" ht="12.75">
      <c r="A310" s="15" t="s">
        <v>2175</v>
      </c>
      <c r="B310" s="303" t="s">
        <v>1514</v>
      </c>
      <c r="C310" s="9">
        <v>5</v>
      </c>
      <c r="D310" s="135">
        <v>850</v>
      </c>
      <c r="E310" s="192" t="s">
        <v>1569</v>
      </c>
      <c r="F310" s="198" t="s">
        <v>1568</v>
      </c>
      <c r="G310" s="192" t="s">
        <v>1871</v>
      </c>
      <c r="H310" s="9" t="s">
        <v>1639</v>
      </c>
      <c r="I310" s="9" t="s">
        <v>1256</v>
      </c>
    </row>
    <row r="311" spans="1:9" ht="12.75">
      <c r="A311" s="15" t="s">
        <v>2175</v>
      </c>
      <c r="B311" s="303" t="s">
        <v>1514</v>
      </c>
      <c r="C311" s="9">
        <v>5</v>
      </c>
      <c r="D311" s="135">
        <v>850</v>
      </c>
      <c r="E311" s="192" t="s">
        <v>1533</v>
      </c>
      <c r="F311" s="198" t="s">
        <v>1532</v>
      </c>
      <c r="G311" s="192" t="s">
        <v>1872</v>
      </c>
      <c r="H311" s="9" t="s">
        <v>1639</v>
      </c>
      <c r="I311" s="9" t="s">
        <v>1256</v>
      </c>
    </row>
    <row r="312" spans="1:9" ht="12.75">
      <c r="A312" s="15" t="s">
        <v>2175</v>
      </c>
      <c r="B312" s="303" t="s">
        <v>3076</v>
      </c>
      <c r="C312" s="9">
        <v>5</v>
      </c>
      <c r="D312" s="135">
        <v>850</v>
      </c>
      <c r="E312" s="192" t="s">
        <v>1567</v>
      </c>
      <c r="F312" s="198" t="s">
        <v>1566</v>
      </c>
      <c r="G312" s="192" t="s">
        <v>1871</v>
      </c>
      <c r="H312" s="9" t="s">
        <v>1639</v>
      </c>
      <c r="I312" s="9" t="s">
        <v>1256</v>
      </c>
    </row>
    <row r="313" spans="1:9" ht="12.75">
      <c r="A313" s="15" t="s">
        <v>2175</v>
      </c>
      <c r="B313" s="303" t="s">
        <v>3076</v>
      </c>
      <c r="C313" s="9">
        <v>5</v>
      </c>
      <c r="D313" s="135">
        <v>850</v>
      </c>
      <c r="E313" s="192" t="s">
        <v>1531</v>
      </c>
      <c r="F313" s="198" t="s">
        <v>1530</v>
      </c>
      <c r="G313" s="192" t="s">
        <v>1872</v>
      </c>
      <c r="H313" s="9" t="s">
        <v>1639</v>
      </c>
      <c r="I313" s="9" t="s">
        <v>1256</v>
      </c>
    </row>
    <row r="314" spans="1:9" ht="12.75">
      <c r="A314" s="15" t="s">
        <v>2175</v>
      </c>
      <c r="B314" s="303" t="s">
        <v>3079</v>
      </c>
      <c r="C314" s="9">
        <v>5</v>
      </c>
      <c r="D314" s="135">
        <v>850</v>
      </c>
      <c r="E314" s="195" t="s">
        <v>1571</v>
      </c>
      <c r="F314" s="197" t="s">
        <v>1570</v>
      </c>
      <c r="G314" s="195" t="s">
        <v>1871</v>
      </c>
      <c r="H314" s="9" t="s">
        <v>1639</v>
      </c>
      <c r="I314" s="9" t="s">
        <v>1256</v>
      </c>
    </row>
    <row r="315" spans="1:9" ht="12.75">
      <c r="A315" s="15" t="s">
        <v>2175</v>
      </c>
      <c r="B315" s="303" t="s">
        <v>3079</v>
      </c>
      <c r="C315" s="9">
        <v>5</v>
      </c>
      <c r="D315" s="135">
        <v>850</v>
      </c>
      <c r="E315" s="195" t="s">
        <v>1535</v>
      </c>
      <c r="F315" s="197" t="s">
        <v>1534</v>
      </c>
      <c r="G315" s="195" t="s">
        <v>1872</v>
      </c>
      <c r="H315" s="9" t="s">
        <v>1639</v>
      </c>
      <c r="I315" s="9" t="s">
        <v>1256</v>
      </c>
    </row>
    <row r="316" spans="1:9" ht="12.75">
      <c r="A316" s="15" t="s">
        <v>2175</v>
      </c>
      <c r="B316" s="3" t="s">
        <v>1519</v>
      </c>
      <c r="C316" s="9">
        <v>5</v>
      </c>
      <c r="D316" s="135">
        <v>850</v>
      </c>
      <c r="E316" s="192" t="s">
        <v>1573</v>
      </c>
      <c r="F316" s="198" t="s">
        <v>1572</v>
      </c>
      <c r="G316" s="192" t="s">
        <v>1871</v>
      </c>
      <c r="H316" s="9" t="s">
        <v>1639</v>
      </c>
      <c r="I316" s="9" t="s">
        <v>1256</v>
      </c>
    </row>
    <row r="317" spans="1:9" ht="12.75">
      <c r="A317" s="15" t="s">
        <v>2175</v>
      </c>
      <c r="B317" s="3" t="s">
        <v>1519</v>
      </c>
      <c r="C317" s="9">
        <v>5</v>
      </c>
      <c r="D317" s="135">
        <v>850</v>
      </c>
      <c r="E317" s="192" t="s">
        <v>1537</v>
      </c>
      <c r="F317" s="198" t="s">
        <v>1536</v>
      </c>
      <c r="G317" s="192" t="s">
        <v>1872</v>
      </c>
      <c r="H317" s="9" t="s">
        <v>1639</v>
      </c>
      <c r="I317" s="9" t="s">
        <v>1256</v>
      </c>
    </row>
    <row r="318" spans="1:9" ht="12.75">
      <c r="A318" s="15" t="s">
        <v>2175</v>
      </c>
      <c r="B318" s="3" t="s">
        <v>1603</v>
      </c>
      <c r="C318" s="9">
        <v>5</v>
      </c>
      <c r="D318" s="135">
        <v>850</v>
      </c>
      <c r="E318" s="192" t="s">
        <v>1563</v>
      </c>
      <c r="F318" s="198" t="s">
        <v>1562</v>
      </c>
      <c r="G318" s="192" t="s">
        <v>1871</v>
      </c>
      <c r="H318" s="9" t="s">
        <v>1639</v>
      </c>
      <c r="I318" s="9" t="s">
        <v>1256</v>
      </c>
    </row>
    <row r="319" spans="1:9" ht="12.75">
      <c r="A319" s="15" t="s">
        <v>2175</v>
      </c>
      <c r="B319" s="3" t="s">
        <v>1603</v>
      </c>
      <c r="C319" s="9">
        <v>5</v>
      </c>
      <c r="D319" s="135">
        <v>850</v>
      </c>
      <c r="E319" s="192" t="s">
        <v>1527</v>
      </c>
      <c r="F319" s="198" t="s">
        <v>1526</v>
      </c>
      <c r="G319" s="192" t="s">
        <v>1872</v>
      </c>
      <c r="H319" s="9" t="s">
        <v>1639</v>
      </c>
      <c r="I319" s="9" t="s">
        <v>1256</v>
      </c>
    </row>
    <row r="320" spans="1:9" ht="12.75">
      <c r="A320" s="15" t="s">
        <v>2175</v>
      </c>
      <c r="B320" s="3" t="s">
        <v>2248</v>
      </c>
      <c r="C320" s="9" t="s">
        <v>2246</v>
      </c>
      <c r="D320" s="9">
        <v>650</v>
      </c>
      <c r="E320" s="192" t="s">
        <v>1582</v>
      </c>
      <c r="F320" s="198" t="s">
        <v>1581</v>
      </c>
      <c r="G320" s="192" t="s">
        <v>1871</v>
      </c>
      <c r="H320" s="9" t="s">
        <v>3349</v>
      </c>
      <c r="I320" s="9" t="s">
        <v>2128</v>
      </c>
    </row>
    <row r="321" spans="1:9" ht="12.75">
      <c r="A321" s="15" t="s">
        <v>2175</v>
      </c>
      <c r="B321" s="29" t="s">
        <v>2248</v>
      </c>
      <c r="C321" s="29" t="s">
        <v>2246</v>
      </c>
      <c r="D321" s="291">
        <v>650</v>
      </c>
      <c r="E321" s="192" t="s">
        <v>1576</v>
      </c>
      <c r="F321" s="198" t="s">
        <v>1575</v>
      </c>
      <c r="G321" s="192" t="s">
        <v>1872</v>
      </c>
      <c r="H321" s="29" t="s">
        <v>3349</v>
      </c>
      <c r="I321" s="29" t="s">
        <v>2128</v>
      </c>
    </row>
    <row r="322" spans="1:9" ht="12.75">
      <c r="A322" s="15" t="s">
        <v>2175</v>
      </c>
      <c r="B322" s="29" t="s">
        <v>2250</v>
      </c>
      <c r="C322" s="29" t="s">
        <v>2246</v>
      </c>
      <c r="D322" s="29">
        <v>325</v>
      </c>
      <c r="E322" s="192" t="s">
        <v>1584</v>
      </c>
      <c r="F322" s="198" t="s">
        <v>1583</v>
      </c>
      <c r="G322" s="192" t="s">
        <v>1871</v>
      </c>
      <c r="H322" s="29" t="s">
        <v>3349</v>
      </c>
      <c r="I322" s="29" t="s">
        <v>1258</v>
      </c>
    </row>
    <row r="323" spans="1:9" ht="12.75">
      <c r="A323" s="15" t="s">
        <v>2175</v>
      </c>
      <c r="B323" s="29" t="s">
        <v>2250</v>
      </c>
      <c r="C323" s="29" t="s">
        <v>2246</v>
      </c>
      <c r="D323" s="29">
        <v>325</v>
      </c>
      <c r="E323" s="192" t="s">
        <v>1578</v>
      </c>
      <c r="F323" s="198" t="s">
        <v>1577</v>
      </c>
      <c r="G323" s="192" t="s">
        <v>1872</v>
      </c>
      <c r="H323" s="29" t="s">
        <v>3349</v>
      </c>
      <c r="I323" s="29" t="s">
        <v>1258</v>
      </c>
    </row>
    <row r="324" spans="1:9" ht="12.75">
      <c r="A324" s="15" t="s">
        <v>2175</v>
      </c>
      <c r="B324" s="29" t="s">
        <v>2248</v>
      </c>
      <c r="C324" s="29" t="s">
        <v>2246</v>
      </c>
      <c r="D324" s="29">
        <v>390</v>
      </c>
      <c r="E324" s="192" t="s">
        <v>1586</v>
      </c>
      <c r="F324" s="198" t="s">
        <v>1585</v>
      </c>
      <c r="G324" s="192" t="s">
        <v>1871</v>
      </c>
      <c r="H324" s="29" t="s">
        <v>3349</v>
      </c>
      <c r="I324" s="29" t="s">
        <v>1258</v>
      </c>
    </row>
    <row r="325" spans="1:9" ht="12.75">
      <c r="A325" s="15" t="s">
        <v>2175</v>
      </c>
      <c r="B325" s="29" t="s">
        <v>2248</v>
      </c>
      <c r="C325" s="29" t="s">
        <v>2246</v>
      </c>
      <c r="D325" s="291">
        <v>390</v>
      </c>
      <c r="E325" s="192" t="s">
        <v>1580</v>
      </c>
      <c r="F325" s="198" t="s">
        <v>1579</v>
      </c>
      <c r="G325" s="192" t="s">
        <v>1872</v>
      </c>
      <c r="H325" s="29" t="s">
        <v>3349</v>
      </c>
      <c r="I325" s="29" t="s">
        <v>1258</v>
      </c>
    </row>
    <row r="326" spans="1:9" ht="12.75">
      <c r="A326" s="15" t="s">
        <v>2175</v>
      </c>
      <c r="B326" s="35" t="s">
        <v>1627</v>
      </c>
      <c r="C326" s="9">
        <v>5</v>
      </c>
      <c r="D326" s="38"/>
      <c r="E326" s="192" t="s">
        <v>1588</v>
      </c>
      <c r="F326" s="198" t="s">
        <v>1587</v>
      </c>
      <c r="G326" s="192"/>
      <c r="H326" s="9" t="s">
        <v>1639</v>
      </c>
      <c r="I326" s="9" t="s">
        <v>1226</v>
      </c>
    </row>
    <row r="327" spans="1:9" ht="12.75">
      <c r="A327" s="15" t="s">
        <v>2175</v>
      </c>
      <c r="B327" s="9"/>
      <c r="C327" s="9">
        <v>5</v>
      </c>
      <c r="D327" s="38"/>
      <c r="E327" s="192" t="s">
        <v>1590</v>
      </c>
      <c r="F327" s="198" t="s">
        <v>1589</v>
      </c>
      <c r="G327" s="150"/>
      <c r="H327" s="9" t="s">
        <v>2252</v>
      </c>
      <c r="I327" s="9" t="s">
        <v>1226</v>
      </c>
    </row>
    <row r="328" spans="1:9" ht="12.75">
      <c r="A328" s="33"/>
      <c r="B328" s="19"/>
      <c r="C328" s="19"/>
      <c r="D328" s="19"/>
      <c r="E328" s="145"/>
      <c r="F328" s="21"/>
      <c r="G328" s="149"/>
      <c r="H328" s="19"/>
      <c r="I328" s="19"/>
    </row>
    <row r="329" spans="1:9" ht="12.75">
      <c r="A329" s="15" t="s">
        <v>2180</v>
      </c>
      <c r="B329" s="27" t="s">
        <v>2252</v>
      </c>
      <c r="C329" s="9">
        <v>5</v>
      </c>
      <c r="D329" s="9">
        <v>2600</v>
      </c>
      <c r="E329" s="192" t="s">
        <v>1462</v>
      </c>
      <c r="F329" s="198" t="s">
        <v>1461</v>
      </c>
      <c r="G329" s="192" t="s">
        <v>1872</v>
      </c>
      <c r="H329" s="9" t="s">
        <v>2252</v>
      </c>
      <c r="I329" s="9" t="s">
        <v>1255</v>
      </c>
    </row>
    <row r="330" spans="1:9" ht="12.75">
      <c r="A330" s="190" t="s">
        <v>2180</v>
      </c>
      <c r="B330" s="136" t="s">
        <v>1454</v>
      </c>
      <c r="C330" s="135">
        <v>5</v>
      </c>
      <c r="D330" s="135">
        <v>900</v>
      </c>
      <c r="E330" s="192" t="s">
        <v>1466</v>
      </c>
      <c r="F330" s="198" t="s">
        <v>1465</v>
      </c>
      <c r="G330" s="192" t="s">
        <v>1871</v>
      </c>
      <c r="H330" s="135" t="s">
        <v>2252</v>
      </c>
      <c r="I330" s="135" t="s">
        <v>1256</v>
      </c>
    </row>
    <row r="331" spans="1:9" ht="12.75">
      <c r="A331" s="190" t="s">
        <v>2180</v>
      </c>
      <c r="B331" s="136" t="s">
        <v>1454</v>
      </c>
      <c r="C331" s="135">
        <v>5</v>
      </c>
      <c r="D331" s="292">
        <v>900</v>
      </c>
      <c r="E331" s="192" t="s">
        <v>1453</v>
      </c>
      <c r="F331" s="198" t="s">
        <v>1452</v>
      </c>
      <c r="G331" s="192" t="s">
        <v>1872</v>
      </c>
      <c r="H331" s="135" t="s">
        <v>2252</v>
      </c>
      <c r="I331" s="135" t="s">
        <v>1256</v>
      </c>
    </row>
    <row r="332" spans="1:9" ht="12.75">
      <c r="A332" s="190" t="s">
        <v>2180</v>
      </c>
      <c r="B332" s="137" t="s">
        <v>1632</v>
      </c>
      <c r="C332" s="135">
        <v>5</v>
      </c>
      <c r="D332" s="292">
        <v>1200</v>
      </c>
      <c r="E332" s="192" t="s">
        <v>1464</v>
      </c>
      <c r="F332" s="198" t="s">
        <v>1463</v>
      </c>
      <c r="G332" s="192" t="s">
        <v>1871</v>
      </c>
      <c r="H332" s="135" t="s">
        <v>2252</v>
      </c>
      <c r="I332" s="135" t="s">
        <v>1256</v>
      </c>
    </row>
    <row r="333" spans="1:9" ht="12.75">
      <c r="A333" s="190" t="s">
        <v>2180</v>
      </c>
      <c r="B333" s="137" t="s">
        <v>1632</v>
      </c>
      <c r="C333" s="135">
        <v>5</v>
      </c>
      <c r="D333" s="292">
        <v>1200</v>
      </c>
      <c r="E333" s="192" t="s">
        <v>1451</v>
      </c>
      <c r="F333" s="198" t="s">
        <v>1450</v>
      </c>
      <c r="G333" s="192" t="s">
        <v>1872</v>
      </c>
      <c r="H333" s="135" t="s">
        <v>2252</v>
      </c>
      <c r="I333" s="135" t="s">
        <v>1256</v>
      </c>
    </row>
    <row r="334" spans="1:9" ht="12.75">
      <c r="A334" s="28" t="s">
        <v>2180</v>
      </c>
      <c r="B334" s="29" t="s">
        <v>1647</v>
      </c>
      <c r="C334" s="29">
        <v>5</v>
      </c>
      <c r="D334" s="291">
        <v>1300</v>
      </c>
      <c r="E334" s="192" t="s">
        <v>1494</v>
      </c>
      <c r="F334" s="198" t="s">
        <v>1493</v>
      </c>
      <c r="G334" s="192" t="s">
        <v>1871</v>
      </c>
      <c r="H334" s="29" t="s">
        <v>2252</v>
      </c>
      <c r="I334" s="29" t="s">
        <v>1256</v>
      </c>
    </row>
    <row r="335" spans="1:9" ht="12.75">
      <c r="A335" s="15" t="s">
        <v>2180</v>
      </c>
      <c r="B335" s="29" t="s">
        <v>1647</v>
      </c>
      <c r="C335" s="9">
        <v>5</v>
      </c>
      <c r="D335" s="289">
        <v>1300</v>
      </c>
      <c r="E335" s="192" t="s">
        <v>1486</v>
      </c>
      <c r="F335" s="198" t="s">
        <v>1485</v>
      </c>
      <c r="G335" s="192" t="s">
        <v>1872</v>
      </c>
      <c r="H335" s="9" t="s">
        <v>2252</v>
      </c>
      <c r="I335" s="9" t="s">
        <v>1256</v>
      </c>
    </row>
    <row r="336" spans="1:9" ht="12.75">
      <c r="A336" s="15" t="s">
        <v>2180</v>
      </c>
      <c r="B336" s="5" t="s">
        <v>3195</v>
      </c>
      <c r="C336" s="9">
        <v>5</v>
      </c>
      <c r="D336" s="9">
        <v>1300</v>
      </c>
      <c r="E336" s="192" t="s">
        <v>1496</v>
      </c>
      <c r="F336" s="198" t="s">
        <v>1495</v>
      </c>
      <c r="G336" s="192" t="s">
        <v>1871</v>
      </c>
      <c r="H336" s="9" t="s">
        <v>2252</v>
      </c>
      <c r="I336" s="9" t="s">
        <v>1256</v>
      </c>
    </row>
    <row r="337" spans="1:9" ht="12.75">
      <c r="A337" s="15" t="s">
        <v>2180</v>
      </c>
      <c r="B337" s="5" t="s">
        <v>3195</v>
      </c>
      <c r="C337" s="9">
        <v>5</v>
      </c>
      <c r="D337" s="289">
        <v>1300</v>
      </c>
      <c r="E337" s="192" t="s">
        <v>1488</v>
      </c>
      <c r="F337" s="198" t="s">
        <v>1487</v>
      </c>
      <c r="G337" s="192" t="s">
        <v>1872</v>
      </c>
      <c r="H337" s="9" t="s">
        <v>2252</v>
      </c>
      <c r="I337" s="9" t="s">
        <v>1256</v>
      </c>
    </row>
    <row r="338" spans="1:9" ht="12.75">
      <c r="A338" s="15" t="s">
        <v>2180</v>
      </c>
      <c r="B338" s="27" t="s">
        <v>1333</v>
      </c>
      <c r="C338" s="9">
        <v>5</v>
      </c>
      <c r="D338" s="9">
        <v>2600</v>
      </c>
      <c r="E338" s="192" t="s">
        <v>1460</v>
      </c>
      <c r="F338" s="198" t="s">
        <v>1459</v>
      </c>
      <c r="G338" s="192" t="s">
        <v>1872</v>
      </c>
      <c r="H338" s="9" t="s">
        <v>1639</v>
      </c>
      <c r="I338" s="9" t="s">
        <v>1255</v>
      </c>
    </row>
    <row r="339" spans="1:9" ht="12.75">
      <c r="A339" s="190" t="s">
        <v>2180</v>
      </c>
      <c r="B339" s="136" t="s">
        <v>1454</v>
      </c>
      <c r="C339" s="135">
        <v>5</v>
      </c>
      <c r="D339" s="292">
        <v>900</v>
      </c>
      <c r="E339" s="192" t="s">
        <v>1468</v>
      </c>
      <c r="F339" s="198" t="s">
        <v>1467</v>
      </c>
      <c r="G339" s="192" t="s">
        <v>1871</v>
      </c>
      <c r="H339" s="135" t="s">
        <v>1639</v>
      </c>
      <c r="I339" s="135" t="s">
        <v>1256</v>
      </c>
    </row>
    <row r="340" spans="1:9" ht="12.75">
      <c r="A340" s="190" t="s">
        <v>2180</v>
      </c>
      <c r="B340" s="136" t="s">
        <v>1454</v>
      </c>
      <c r="C340" s="135">
        <v>5</v>
      </c>
      <c r="D340" s="292">
        <v>900</v>
      </c>
      <c r="E340" s="192" t="s">
        <v>1458</v>
      </c>
      <c r="F340" s="198" t="s">
        <v>1457</v>
      </c>
      <c r="G340" s="192" t="s">
        <v>1872</v>
      </c>
      <c r="H340" s="135" t="s">
        <v>1639</v>
      </c>
      <c r="I340" s="135" t="s">
        <v>1256</v>
      </c>
    </row>
    <row r="341" spans="1:9" ht="12.75">
      <c r="A341" s="190" t="s">
        <v>2180</v>
      </c>
      <c r="B341" s="137" t="s">
        <v>1632</v>
      </c>
      <c r="C341" s="135">
        <v>5</v>
      </c>
      <c r="D341" s="292">
        <v>1200</v>
      </c>
      <c r="E341" s="192" t="s">
        <v>1470</v>
      </c>
      <c r="F341" s="198" t="s">
        <v>1469</v>
      </c>
      <c r="G341" s="192" t="s">
        <v>1871</v>
      </c>
      <c r="H341" s="135" t="s">
        <v>1639</v>
      </c>
      <c r="I341" s="135" t="s">
        <v>1256</v>
      </c>
    </row>
    <row r="342" spans="1:9" ht="12.75">
      <c r="A342" s="190" t="s">
        <v>2180</v>
      </c>
      <c r="B342" s="137" t="s">
        <v>1632</v>
      </c>
      <c r="C342" s="135">
        <v>5</v>
      </c>
      <c r="D342" s="292">
        <v>1200</v>
      </c>
      <c r="E342" s="192" t="s">
        <v>1456</v>
      </c>
      <c r="F342" s="198" t="s">
        <v>1455</v>
      </c>
      <c r="G342" s="192" t="s">
        <v>1872</v>
      </c>
      <c r="H342" s="135" t="s">
        <v>1639</v>
      </c>
      <c r="I342" s="135" t="s">
        <v>1256</v>
      </c>
    </row>
    <row r="343" spans="1:9" ht="12.75">
      <c r="A343" s="28" t="s">
        <v>2180</v>
      </c>
      <c r="B343" s="29" t="s">
        <v>1647</v>
      </c>
      <c r="C343" s="29">
        <v>5</v>
      </c>
      <c r="D343" s="29">
        <v>1300</v>
      </c>
      <c r="E343" s="192" t="s">
        <v>1498</v>
      </c>
      <c r="F343" s="198" t="s">
        <v>1497</v>
      </c>
      <c r="G343" s="192" t="s">
        <v>1871</v>
      </c>
      <c r="H343" s="29" t="s">
        <v>1639</v>
      </c>
      <c r="I343" s="29" t="s">
        <v>1256</v>
      </c>
    </row>
    <row r="344" spans="1:9" ht="12.75">
      <c r="A344" s="28" t="s">
        <v>2180</v>
      </c>
      <c r="B344" s="29" t="s">
        <v>1647</v>
      </c>
      <c r="C344" s="29">
        <v>5</v>
      </c>
      <c r="D344" s="29">
        <v>1300</v>
      </c>
      <c r="E344" s="192" t="s">
        <v>1490</v>
      </c>
      <c r="F344" s="198" t="s">
        <v>1489</v>
      </c>
      <c r="G344" s="192" t="s">
        <v>1872</v>
      </c>
      <c r="H344" s="29" t="s">
        <v>1639</v>
      </c>
      <c r="I344" s="29" t="s">
        <v>1256</v>
      </c>
    </row>
    <row r="345" spans="1:9" ht="12.75">
      <c r="A345" s="15" t="s">
        <v>2180</v>
      </c>
      <c r="B345" s="5" t="s">
        <v>3195</v>
      </c>
      <c r="C345" s="9">
        <v>5</v>
      </c>
      <c r="D345" s="9">
        <v>1300</v>
      </c>
      <c r="E345" s="192" t="s">
        <v>1500</v>
      </c>
      <c r="F345" s="198" t="s">
        <v>1499</v>
      </c>
      <c r="G345" s="192" t="s">
        <v>1871</v>
      </c>
      <c r="H345" s="9" t="s">
        <v>1639</v>
      </c>
      <c r="I345" s="9" t="s">
        <v>1256</v>
      </c>
    </row>
    <row r="346" spans="1:9" ht="12.75">
      <c r="A346" s="15" t="s">
        <v>2180</v>
      </c>
      <c r="B346" s="5" t="s">
        <v>3195</v>
      </c>
      <c r="C346" s="9">
        <v>5</v>
      </c>
      <c r="D346" s="9">
        <v>1300</v>
      </c>
      <c r="E346" s="192" t="s">
        <v>1492</v>
      </c>
      <c r="F346" s="198" t="s">
        <v>1491</v>
      </c>
      <c r="G346" s="192" t="s">
        <v>1872</v>
      </c>
      <c r="H346" s="9" t="s">
        <v>1639</v>
      </c>
      <c r="I346" s="9" t="s">
        <v>1256</v>
      </c>
    </row>
    <row r="347" spans="1:9" ht="12.75">
      <c r="A347" s="15" t="s">
        <v>2180</v>
      </c>
      <c r="B347" s="5" t="s">
        <v>2248</v>
      </c>
      <c r="C347" s="9" t="s">
        <v>2246</v>
      </c>
      <c r="D347" s="9">
        <v>1300</v>
      </c>
      <c r="E347" s="195" t="s">
        <v>1480</v>
      </c>
      <c r="F347" s="197" t="s">
        <v>1479</v>
      </c>
      <c r="G347" s="195" t="s">
        <v>1871</v>
      </c>
      <c r="H347" s="9" t="s">
        <v>3349</v>
      </c>
      <c r="I347" s="9" t="s">
        <v>2128</v>
      </c>
    </row>
    <row r="348" spans="1:9" ht="12.75">
      <c r="A348" s="15" t="s">
        <v>2180</v>
      </c>
      <c r="B348" s="29" t="s">
        <v>2248</v>
      </c>
      <c r="C348" s="29" t="s">
        <v>2246</v>
      </c>
      <c r="D348" s="291">
        <v>1300</v>
      </c>
      <c r="E348" s="192" t="s">
        <v>1474</v>
      </c>
      <c r="F348" s="198" t="s">
        <v>1473</v>
      </c>
      <c r="G348" s="192" t="s">
        <v>1872</v>
      </c>
      <c r="H348" s="29" t="s">
        <v>3349</v>
      </c>
      <c r="I348" s="29" t="s">
        <v>2128</v>
      </c>
    </row>
    <row r="349" spans="1:9" ht="12.75">
      <c r="A349" s="15" t="s">
        <v>2180</v>
      </c>
      <c r="B349" s="29" t="s">
        <v>2250</v>
      </c>
      <c r="C349" s="29" t="s">
        <v>2246</v>
      </c>
      <c r="D349" s="291">
        <v>650</v>
      </c>
      <c r="E349" s="192" t="s">
        <v>1482</v>
      </c>
      <c r="F349" s="198" t="s">
        <v>1481</v>
      </c>
      <c r="G349" s="192" t="s">
        <v>1871</v>
      </c>
      <c r="H349" s="29" t="s">
        <v>3349</v>
      </c>
      <c r="I349" s="29" t="s">
        <v>1258</v>
      </c>
    </row>
    <row r="350" spans="1:9" ht="12.75">
      <c r="A350" s="15" t="s">
        <v>2180</v>
      </c>
      <c r="B350" s="29" t="s">
        <v>2250</v>
      </c>
      <c r="C350" s="29" t="s">
        <v>2246</v>
      </c>
      <c r="D350" s="29">
        <v>650</v>
      </c>
      <c r="E350" s="192" t="s">
        <v>1478</v>
      </c>
      <c r="F350" s="198" t="s">
        <v>1477</v>
      </c>
      <c r="G350" s="192" t="s">
        <v>1872</v>
      </c>
      <c r="H350" s="29" t="s">
        <v>3349</v>
      </c>
      <c r="I350" s="29" t="s">
        <v>1258</v>
      </c>
    </row>
    <row r="351" spans="1:9" ht="12.75">
      <c r="A351" s="15" t="s">
        <v>2180</v>
      </c>
      <c r="B351" s="29" t="s">
        <v>2248</v>
      </c>
      <c r="C351" s="29" t="s">
        <v>2246</v>
      </c>
      <c r="D351" s="29">
        <v>1300</v>
      </c>
      <c r="E351" s="192" t="s">
        <v>1484</v>
      </c>
      <c r="F351" s="198" t="s">
        <v>1483</v>
      </c>
      <c r="G351" s="192" t="s">
        <v>1871</v>
      </c>
      <c r="H351" s="29" t="s">
        <v>3349</v>
      </c>
      <c r="I351" s="29" t="s">
        <v>1258</v>
      </c>
    </row>
    <row r="352" spans="1:9" ht="12.75">
      <c r="A352" s="15" t="s">
        <v>2180</v>
      </c>
      <c r="B352" s="29" t="s">
        <v>2248</v>
      </c>
      <c r="C352" s="29" t="s">
        <v>2246</v>
      </c>
      <c r="D352" s="291">
        <v>1300</v>
      </c>
      <c r="E352" s="192" t="s">
        <v>1476</v>
      </c>
      <c r="F352" s="198" t="s">
        <v>1475</v>
      </c>
      <c r="G352" s="192" t="s">
        <v>1872</v>
      </c>
      <c r="H352" s="29" t="s">
        <v>3349</v>
      </c>
      <c r="I352" s="29" t="s">
        <v>1258</v>
      </c>
    </row>
    <row r="353" spans="1:9" ht="12.75">
      <c r="A353" s="15" t="s">
        <v>2180</v>
      </c>
      <c r="B353" s="35" t="s">
        <v>1627</v>
      </c>
      <c r="C353" s="9">
        <v>5</v>
      </c>
      <c r="D353" s="38"/>
      <c r="E353" s="192" t="s">
        <v>1472</v>
      </c>
      <c r="F353" s="198" t="s">
        <v>1471</v>
      </c>
      <c r="G353" s="150"/>
      <c r="H353" s="9" t="s">
        <v>1639</v>
      </c>
      <c r="I353" s="9" t="s">
        <v>1226</v>
      </c>
    </row>
    <row r="354" spans="1:9" ht="12.75">
      <c r="A354" s="15" t="s">
        <v>2180</v>
      </c>
      <c r="B354" s="9"/>
      <c r="C354" s="9">
        <v>5</v>
      </c>
      <c r="D354" s="38"/>
      <c r="E354" s="192" t="s">
        <v>1592</v>
      </c>
      <c r="F354" s="198" t="s">
        <v>1591</v>
      </c>
      <c r="G354" s="150"/>
      <c r="H354" s="9" t="s">
        <v>2252</v>
      </c>
      <c r="I354" s="9" t="s">
        <v>1226</v>
      </c>
    </row>
    <row r="355" spans="1:9" ht="12.75">
      <c r="A355" s="15" t="s">
        <v>2180</v>
      </c>
      <c r="B355" s="9"/>
      <c r="C355" s="9">
        <v>5</v>
      </c>
      <c r="D355" s="38"/>
      <c r="E355" s="192"/>
      <c r="F355" s="288"/>
      <c r="G355" s="150"/>
      <c r="H355" s="9" t="s">
        <v>3349</v>
      </c>
      <c r="I355" s="9" t="s">
        <v>1902</v>
      </c>
    </row>
    <row r="356" spans="1:9" ht="12.75">
      <c r="A356" s="33"/>
      <c r="B356" s="19"/>
      <c r="C356" s="19"/>
      <c r="D356" s="19"/>
      <c r="E356" s="145"/>
      <c r="F356" s="21"/>
      <c r="G356" s="149"/>
      <c r="H356" s="19"/>
      <c r="I356" s="19"/>
    </row>
    <row r="357" spans="1:9" ht="12.75">
      <c r="A357" s="15" t="s">
        <v>2181</v>
      </c>
      <c r="B357" s="27" t="s">
        <v>2252</v>
      </c>
      <c r="C357" s="9">
        <v>5</v>
      </c>
      <c r="D357" s="9">
        <v>1700</v>
      </c>
      <c r="E357" s="192" t="s">
        <v>1961</v>
      </c>
      <c r="F357" s="198" t="s">
        <v>1960</v>
      </c>
      <c r="G357" s="192" t="s">
        <v>1871</v>
      </c>
      <c r="H357" s="9" t="s">
        <v>2252</v>
      </c>
      <c r="I357" s="9" t="s">
        <v>1255</v>
      </c>
    </row>
    <row r="358" spans="1:9" ht="12.75">
      <c r="A358" s="15" t="s">
        <v>2181</v>
      </c>
      <c r="B358" s="27"/>
      <c r="C358" s="9">
        <v>5</v>
      </c>
      <c r="D358" s="9">
        <v>1700</v>
      </c>
      <c r="E358" s="192" t="s">
        <v>1919</v>
      </c>
      <c r="F358" s="198" t="s">
        <v>1918</v>
      </c>
      <c r="G358" s="192" t="s">
        <v>1872</v>
      </c>
      <c r="H358" s="9" t="s">
        <v>2252</v>
      </c>
      <c r="I358" s="9" t="s">
        <v>1255</v>
      </c>
    </row>
    <row r="359" spans="1:9" ht="12.75">
      <c r="A359" s="190" t="s">
        <v>2181</v>
      </c>
      <c r="B359" s="138" t="s">
        <v>3686</v>
      </c>
      <c r="C359" s="135">
        <v>5</v>
      </c>
      <c r="D359" s="135">
        <v>600</v>
      </c>
      <c r="E359" s="192" t="s">
        <v>1965</v>
      </c>
      <c r="F359" s="198" t="s">
        <v>1964</v>
      </c>
      <c r="G359" s="192" t="s">
        <v>1871</v>
      </c>
      <c r="H359" s="135" t="s">
        <v>2252</v>
      </c>
      <c r="I359" s="135" t="s">
        <v>1256</v>
      </c>
    </row>
    <row r="360" spans="1:9" ht="12.75">
      <c r="A360" s="190" t="s">
        <v>2181</v>
      </c>
      <c r="B360" s="138" t="s">
        <v>3686</v>
      </c>
      <c r="C360" s="135">
        <v>5</v>
      </c>
      <c r="D360" s="292">
        <v>600</v>
      </c>
      <c r="E360" s="192" t="s">
        <v>1923</v>
      </c>
      <c r="F360" s="198" t="s">
        <v>1922</v>
      </c>
      <c r="G360" s="192" t="s">
        <v>1872</v>
      </c>
      <c r="H360" s="135" t="s">
        <v>2252</v>
      </c>
      <c r="I360" s="135" t="s">
        <v>1256</v>
      </c>
    </row>
    <row r="361" spans="1:9" ht="12.75">
      <c r="A361" s="190" t="s">
        <v>2181</v>
      </c>
      <c r="B361" s="319" t="s">
        <v>3692</v>
      </c>
      <c r="C361" s="135">
        <v>5</v>
      </c>
      <c r="D361" s="135">
        <v>800</v>
      </c>
      <c r="E361" s="192" t="s">
        <v>1963</v>
      </c>
      <c r="F361" s="198" t="s">
        <v>1962</v>
      </c>
      <c r="G361" s="192" t="s">
        <v>1871</v>
      </c>
      <c r="H361" s="135" t="s">
        <v>2252</v>
      </c>
      <c r="I361" s="135" t="s">
        <v>1256</v>
      </c>
    </row>
    <row r="362" spans="1:9" ht="12.75">
      <c r="A362" s="190" t="s">
        <v>2181</v>
      </c>
      <c r="B362" s="319" t="s">
        <v>3692</v>
      </c>
      <c r="C362" s="135">
        <v>5</v>
      </c>
      <c r="D362" s="292">
        <v>800</v>
      </c>
      <c r="E362" s="192" t="s">
        <v>1921</v>
      </c>
      <c r="F362" s="198" t="s">
        <v>1920</v>
      </c>
      <c r="G362" s="192" t="s">
        <v>1872</v>
      </c>
      <c r="H362" s="135" t="s">
        <v>2252</v>
      </c>
      <c r="I362" s="135" t="s">
        <v>1256</v>
      </c>
    </row>
    <row r="363" spans="1:9" ht="12.75">
      <c r="A363" s="15" t="s">
        <v>2181</v>
      </c>
      <c r="B363" s="327" t="s">
        <v>1928</v>
      </c>
      <c r="C363" s="9">
        <v>5</v>
      </c>
      <c r="D363" s="9">
        <v>1100</v>
      </c>
      <c r="E363" s="192" t="s">
        <v>1969</v>
      </c>
      <c r="F363" s="198" t="s">
        <v>1968</v>
      </c>
      <c r="G363" s="192" t="s">
        <v>1871</v>
      </c>
      <c r="H363" s="9" t="s">
        <v>2252</v>
      </c>
      <c r="I363" s="9" t="s">
        <v>1256</v>
      </c>
    </row>
    <row r="364" spans="1:9" ht="12.75">
      <c r="A364" s="15" t="s">
        <v>2181</v>
      </c>
      <c r="B364" s="327" t="s">
        <v>1928</v>
      </c>
      <c r="C364" s="9">
        <v>5</v>
      </c>
      <c r="D364" s="9">
        <v>1100</v>
      </c>
      <c r="E364" s="192" t="s">
        <v>1927</v>
      </c>
      <c r="F364" s="198" t="s">
        <v>1926</v>
      </c>
      <c r="G364" s="192" t="s">
        <v>1872</v>
      </c>
      <c r="H364" s="9" t="s">
        <v>2252</v>
      </c>
      <c r="I364" s="9" t="s">
        <v>1256</v>
      </c>
    </row>
    <row r="365" spans="1:9" ht="12.75">
      <c r="A365" s="15" t="s">
        <v>2181</v>
      </c>
      <c r="B365" s="9" t="s">
        <v>431</v>
      </c>
      <c r="C365" s="9">
        <v>5</v>
      </c>
      <c r="D365" s="9">
        <v>1100</v>
      </c>
      <c r="E365" s="192" t="s">
        <v>1977</v>
      </c>
      <c r="F365" s="198" t="s">
        <v>1976</v>
      </c>
      <c r="G365" s="192" t="s">
        <v>1871</v>
      </c>
      <c r="H365" s="9" t="s">
        <v>2252</v>
      </c>
      <c r="I365" s="9" t="s">
        <v>1256</v>
      </c>
    </row>
    <row r="366" spans="1:9" ht="12.75">
      <c r="A366" s="15" t="s">
        <v>2181</v>
      </c>
      <c r="B366" s="9" t="s">
        <v>431</v>
      </c>
      <c r="C366" s="9">
        <v>5</v>
      </c>
      <c r="D366" s="9">
        <v>1100</v>
      </c>
      <c r="E366" s="192" t="s">
        <v>1937</v>
      </c>
      <c r="F366" s="198" t="s">
        <v>1936</v>
      </c>
      <c r="G366" s="192" t="s">
        <v>1872</v>
      </c>
      <c r="H366" s="9" t="s">
        <v>2252</v>
      </c>
      <c r="I366" s="9" t="s">
        <v>1256</v>
      </c>
    </row>
    <row r="367" spans="1:9" ht="12.75">
      <c r="A367" s="15" t="s">
        <v>2181</v>
      </c>
      <c r="B367" s="9" t="s">
        <v>3341</v>
      </c>
      <c r="C367" s="9">
        <v>5</v>
      </c>
      <c r="D367" s="9">
        <v>1100</v>
      </c>
      <c r="E367" s="192" t="s">
        <v>1967</v>
      </c>
      <c r="F367" s="198" t="s">
        <v>1966</v>
      </c>
      <c r="G367" s="192" t="s">
        <v>1871</v>
      </c>
      <c r="H367" s="9" t="s">
        <v>2252</v>
      </c>
      <c r="I367" s="9" t="s">
        <v>1256</v>
      </c>
    </row>
    <row r="368" spans="1:9" ht="12.75">
      <c r="A368" s="15" t="s">
        <v>2181</v>
      </c>
      <c r="B368" s="9" t="s">
        <v>3341</v>
      </c>
      <c r="C368" s="9">
        <v>5</v>
      </c>
      <c r="D368" s="9">
        <v>1100</v>
      </c>
      <c r="E368" s="192" t="s">
        <v>1925</v>
      </c>
      <c r="F368" s="198" t="s">
        <v>1924</v>
      </c>
      <c r="G368" s="192" t="s">
        <v>1872</v>
      </c>
      <c r="H368" s="9" t="s">
        <v>2252</v>
      </c>
      <c r="I368" s="9" t="s">
        <v>1256</v>
      </c>
    </row>
    <row r="369" spans="1:9" ht="12.75">
      <c r="A369" s="15" t="s">
        <v>2181</v>
      </c>
      <c r="B369" s="303" t="s">
        <v>3079</v>
      </c>
      <c r="C369" s="9">
        <v>5</v>
      </c>
      <c r="D369" s="9">
        <v>1100</v>
      </c>
      <c r="E369" s="192" t="s">
        <v>1973</v>
      </c>
      <c r="F369" s="198" t="s">
        <v>1972</v>
      </c>
      <c r="G369" s="192" t="s">
        <v>1871</v>
      </c>
      <c r="H369" s="9" t="s">
        <v>2252</v>
      </c>
      <c r="I369" s="9" t="s">
        <v>1256</v>
      </c>
    </row>
    <row r="370" spans="1:9" ht="12.75">
      <c r="A370" s="15" t="s">
        <v>2181</v>
      </c>
      <c r="B370" s="303" t="s">
        <v>3079</v>
      </c>
      <c r="C370" s="9">
        <v>5</v>
      </c>
      <c r="D370" s="9">
        <v>1100</v>
      </c>
      <c r="E370" s="192" t="s">
        <v>1933</v>
      </c>
      <c r="F370" s="198" t="s">
        <v>1932</v>
      </c>
      <c r="G370" s="192" t="s">
        <v>1872</v>
      </c>
      <c r="H370" s="9" t="s">
        <v>2252</v>
      </c>
      <c r="I370" s="9" t="s">
        <v>1256</v>
      </c>
    </row>
    <row r="371" spans="1:9" ht="12.75">
      <c r="A371" s="15" t="s">
        <v>2181</v>
      </c>
      <c r="B371" s="9" t="s">
        <v>1636</v>
      </c>
      <c r="C371" s="9">
        <v>5</v>
      </c>
      <c r="D371" s="9">
        <v>1100</v>
      </c>
      <c r="E371" s="192" t="s">
        <v>1975</v>
      </c>
      <c r="F371" s="198" t="s">
        <v>1974</v>
      </c>
      <c r="G371" s="192" t="s">
        <v>1871</v>
      </c>
      <c r="H371" s="9" t="s">
        <v>2252</v>
      </c>
      <c r="I371" s="9" t="s">
        <v>1256</v>
      </c>
    </row>
    <row r="372" spans="1:9" ht="12.75">
      <c r="A372" s="15" t="s">
        <v>2181</v>
      </c>
      <c r="B372" s="9" t="s">
        <v>1636</v>
      </c>
      <c r="C372" s="9">
        <v>5</v>
      </c>
      <c r="D372" s="9">
        <v>1100</v>
      </c>
      <c r="E372" s="192" t="s">
        <v>1935</v>
      </c>
      <c r="F372" s="198" t="s">
        <v>1934</v>
      </c>
      <c r="G372" s="192" t="s">
        <v>1872</v>
      </c>
      <c r="H372" s="9" t="s">
        <v>2252</v>
      </c>
      <c r="I372" s="9" t="s">
        <v>1256</v>
      </c>
    </row>
    <row r="373" spans="1:9" ht="12.75">
      <c r="A373" s="15" t="s">
        <v>2181</v>
      </c>
      <c r="B373" s="290" t="s">
        <v>1931</v>
      </c>
      <c r="C373" s="9">
        <v>5</v>
      </c>
      <c r="D373" s="9">
        <v>1100</v>
      </c>
      <c r="E373" s="192" t="s">
        <v>1971</v>
      </c>
      <c r="F373" s="198" t="s">
        <v>1970</v>
      </c>
      <c r="G373" s="192" t="s">
        <v>1871</v>
      </c>
      <c r="H373" s="9" t="s">
        <v>2252</v>
      </c>
      <c r="I373" s="9" t="s">
        <v>1256</v>
      </c>
    </row>
    <row r="374" spans="1:9" ht="12.75">
      <c r="A374" s="15" t="s">
        <v>2181</v>
      </c>
      <c r="B374" s="303" t="s">
        <v>1931</v>
      </c>
      <c r="C374" s="9">
        <v>5</v>
      </c>
      <c r="D374" s="9">
        <v>1100</v>
      </c>
      <c r="E374" s="192" t="s">
        <v>1930</v>
      </c>
      <c r="F374" s="198" t="s">
        <v>1929</v>
      </c>
      <c r="G374" s="192" t="s">
        <v>1872</v>
      </c>
      <c r="H374" s="9" t="s">
        <v>2252</v>
      </c>
      <c r="I374" s="9" t="s">
        <v>1256</v>
      </c>
    </row>
    <row r="375" spans="1:9" ht="12.75">
      <c r="A375" s="15" t="s">
        <v>2181</v>
      </c>
      <c r="B375" s="3" t="s">
        <v>1603</v>
      </c>
      <c r="C375" s="9">
        <v>5</v>
      </c>
      <c r="D375" s="9">
        <v>1100</v>
      </c>
      <c r="E375" s="192" t="s">
        <v>1979</v>
      </c>
      <c r="F375" s="198" t="s">
        <v>1978</v>
      </c>
      <c r="G375" s="192" t="s">
        <v>1871</v>
      </c>
      <c r="H375" s="9" t="s">
        <v>2252</v>
      </c>
      <c r="I375" s="9" t="s">
        <v>1256</v>
      </c>
    </row>
    <row r="376" spans="1:9" ht="12.75">
      <c r="A376" s="15" t="s">
        <v>2181</v>
      </c>
      <c r="B376" s="3" t="s">
        <v>1603</v>
      </c>
      <c r="C376" s="9">
        <v>5</v>
      </c>
      <c r="D376" s="9">
        <v>1100</v>
      </c>
      <c r="E376" s="195" t="s">
        <v>1938</v>
      </c>
      <c r="F376" s="197" t="s">
        <v>1939</v>
      </c>
      <c r="G376" s="195" t="s">
        <v>1872</v>
      </c>
      <c r="H376" s="9" t="s">
        <v>2252</v>
      </c>
      <c r="I376" s="9" t="s">
        <v>1256</v>
      </c>
    </row>
    <row r="377" spans="1:9" ht="12.75">
      <c r="A377" s="15" t="s">
        <v>2181</v>
      </c>
      <c r="B377" s="27" t="s">
        <v>1639</v>
      </c>
      <c r="C377" s="9">
        <v>5</v>
      </c>
      <c r="D377" s="9">
        <v>1700</v>
      </c>
      <c r="E377" s="195" t="s">
        <v>1981</v>
      </c>
      <c r="F377" s="197" t="s">
        <v>1980</v>
      </c>
      <c r="G377" s="195" t="s">
        <v>1871</v>
      </c>
      <c r="H377" s="9" t="s">
        <v>1639</v>
      </c>
      <c r="I377" s="9" t="s">
        <v>1255</v>
      </c>
    </row>
    <row r="378" spans="1:9" ht="12.75">
      <c r="A378" s="15" t="s">
        <v>2181</v>
      </c>
      <c r="B378" s="27"/>
      <c r="C378" s="9">
        <v>5</v>
      </c>
      <c r="D378" s="9">
        <v>1700</v>
      </c>
      <c r="E378" s="192" t="s">
        <v>1941</v>
      </c>
      <c r="F378" s="198" t="s">
        <v>1940</v>
      </c>
      <c r="G378" s="192" t="s">
        <v>1872</v>
      </c>
      <c r="H378" s="9" t="s">
        <v>1639</v>
      </c>
      <c r="I378" s="9" t="s">
        <v>1255</v>
      </c>
    </row>
    <row r="379" spans="1:9" ht="12.75">
      <c r="A379" s="190" t="s">
        <v>2181</v>
      </c>
      <c r="B379" s="138" t="s">
        <v>3686</v>
      </c>
      <c r="C379" s="135">
        <v>5</v>
      </c>
      <c r="D379" s="135">
        <v>600</v>
      </c>
      <c r="E379" s="192" t="s">
        <v>1985</v>
      </c>
      <c r="F379" s="198" t="s">
        <v>1984</v>
      </c>
      <c r="G379" s="192" t="s">
        <v>1871</v>
      </c>
      <c r="H379" s="135" t="s">
        <v>1639</v>
      </c>
      <c r="I379" s="135" t="s">
        <v>1256</v>
      </c>
    </row>
    <row r="380" spans="1:9" ht="12.75">
      <c r="A380" s="190" t="s">
        <v>2181</v>
      </c>
      <c r="B380" s="138" t="s">
        <v>3686</v>
      </c>
      <c r="C380" s="135">
        <v>5</v>
      </c>
      <c r="D380" s="292">
        <v>600</v>
      </c>
      <c r="E380" s="192" t="s">
        <v>1945</v>
      </c>
      <c r="F380" s="198" t="s">
        <v>1944</v>
      </c>
      <c r="G380" s="196" t="s">
        <v>1872</v>
      </c>
      <c r="H380" s="135" t="s">
        <v>1639</v>
      </c>
      <c r="I380" s="135" t="s">
        <v>1256</v>
      </c>
    </row>
    <row r="381" spans="1:9" ht="12.75">
      <c r="A381" s="190" t="s">
        <v>2181</v>
      </c>
      <c r="B381" s="319" t="s">
        <v>3692</v>
      </c>
      <c r="C381" s="135">
        <v>5</v>
      </c>
      <c r="D381" s="135">
        <v>800</v>
      </c>
      <c r="E381" s="192" t="s">
        <v>1983</v>
      </c>
      <c r="F381" s="198" t="s">
        <v>1982</v>
      </c>
      <c r="G381" s="192" t="s">
        <v>1871</v>
      </c>
      <c r="H381" s="135" t="s">
        <v>1639</v>
      </c>
      <c r="I381" s="135" t="s">
        <v>1256</v>
      </c>
    </row>
    <row r="382" spans="1:9" ht="12.75">
      <c r="A382" s="190" t="s">
        <v>2181</v>
      </c>
      <c r="B382" s="319" t="s">
        <v>3692</v>
      </c>
      <c r="C382" s="135">
        <v>5</v>
      </c>
      <c r="D382" s="292">
        <v>800</v>
      </c>
      <c r="E382" s="192" t="s">
        <v>1943</v>
      </c>
      <c r="F382" s="198" t="s">
        <v>1942</v>
      </c>
      <c r="G382" s="192" t="s">
        <v>1872</v>
      </c>
      <c r="H382" s="135" t="s">
        <v>1639</v>
      </c>
      <c r="I382" s="135" t="s">
        <v>1256</v>
      </c>
    </row>
    <row r="383" spans="1:9" ht="12.75">
      <c r="A383" s="15" t="s">
        <v>2181</v>
      </c>
      <c r="B383" s="303" t="s">
        <v>1928</v>
      </c>
      <c r="C383" s="9">
        <v>5</v>
      </c>
      <c r="D383" s="9">
        <v>1100</v>
      </c>
      <c r="E383" s="192" t="s">
        <v>1989</v>
      </c>
      <c r="F383" s="198" t="s">
        <v>1988</v>
      </c>
      <c r="G383" s="192" t="s">
        <v>1871</v>
      </c>
      <c r="H383" s="9" t="s">
        <v>1639</v>
      </c>
      <c r="I383" s="9" t="s">
        <v>1256</v>
      </c>
    </row>
    <row r="384" spans="1:9" ht="12.75">
      <c r="A384" s="15" t="s">
        <v>1615</v>
      </c>
      <c r="B384" s="303" t="s">
        <v>1928</v>
      </c>
      <c r="C384" s="9">
        <v>5</v>
      </c>
      <c r="D384" s="9">
        <v>1100</v>
      </c>
      <c r="E384" s="192" t="s">
        <v>1949</v>
      </c>
      <c r="F384" s="198" t="s">
        <v>1948</v>
      </c>
      <c r="G384" s="192" t="s">
        <v>1872</v>
      </c>
      <c r="H384" s="9" t="s">
        <v>1639</v>
      </c>
      <c r="I384" s="9" t="s">
        <v>1256</v>
      </c>
    </row>
    <row r="385" spans="1:9" ht="12.75">
      <c r="A385" s="15" t="s">
        <v>2181</v>
      </c>
      <c r="B385" s="9" t="s">
        <v>431</v>
      </c>
      <c r="C385" s="9">
        <v>5</v>
      </c>
      <c r="D385" s="9">
        <v>1100</v>
      </c>
      <c r="E385" s="192" t="s">
        <v>1997</v>
      </c>
      <c r="F385" s="198" t="s">
        <v>1996</v>
      </c>
      <c r="G385" s="192" t="s">
        <v>1871</v>
      </c>
      <c r="H385" s="9" t="s">
        <v>1639</v>
      </c>
      <c r="I385" s="9" t="s">
        <v>1256</v>
      </c>
    </row>
    <row r="386" spans="1:9" ht="12.75">
      <c r="A386" s="15" t="s">
        <v>2181</v>
      </c>
      <c r="B386" s="9" t="s">
        <v>431</v>
      </c>
      <c r="C386" s="9">
        <v>5</v>
      </c>
      <c r="D386" s="9">
        <v>1100</v>
      </c>
      <c r="E386" s="192" t="s">
        <v>1957</v>
      </c>
      <c r="F386" s="198" t="s">
        <v>1956</v>
      </c>
      <c r="G386" s="192" t="s">
        <v>1872</v>
      </c>
      <c r="H386" s="9" t="s">
        <v>1639</v>
      </c>
      <c r="I386" s="9" t="s">
        <v>1256</v>
      </c>
    </row>
    <row r="387" spans="1:9" ht="12.75">
      <c r="A387" s="15" t="s">
        <v>2181</v>
      </c>
      <c r="B387" s="9" t="s">
        <v>3341</v>
      </c>
      <c r="C387" s="9">
        <v>5</v>
      </c>
      <c r="D387" s="9">
        <v>1100</v>
      </c>
      <c r="E387" s="192" t="s">
        <v>1987</v>
      </c>
      <c r="F387" s="198" t="s">
        <v>1986</v>
      </c>
      <c r="G387" s="192" t="s">
        <v>1871</v>
      </c>
      <c r="H387" s="9" t="s">
        <v>1639</v>
      </c>
      <c r="I387" s="9" t="s">
        <v>1256</v>
      </c>
    </row>
    <row r="388" spans="1:9" ht="12.75">
      <c r="A388" s="15" t="s">
        <v>2181</v>
      </c>
      <c r="B388" s="9" t="s">
        <v>3341</v>
      </c>
      <c r="C388" s="9">
        <v>5</v>
      </c>
      <c r="D388" s="9">
        <v>1100</v>
      </c>
      <c r="E388" s="192" t="s">
        <v>1947</v>
      </c>
      <c r="F388" s="198" t="s">
        <v>1946</v>
      </c>
      <c r="G388" s="192" t="s">
        <v>1872</v>
      </c>
      <c r="H388" s="9" t="s">
        <v>1639</v>
      </c>
      <c r="I388" s="9" t="s">
        <v>1256</v>
      </c>
    </row>
    <row r="389" spans="1:9" ht="12.75">
      <c r="A389" s="15" t="s">
        <v>2181</v>
      </c>
      <c r="B389" s="303" t="s">
        <v>3079</v>
      </c>
      <c r="C389" s="9">
        <v>5</v>
      </c>
      <c r="D389" s="9">
        <v>1100</v>
      </c>
      <c r="E389" s="192" t="s">
        <v>1993</v>
      </c>
      <c r="F389" s="198" t="s">
        <v>1992</v>
      </c>
      <c r="G389" s="192" t="s">
        <v>1871</v>
      </c>
      <c r="H389" s="9" t="s">
        <v>1639</v>
      </c>
      <c r="I389" s="9" t="s">
        <v>1256</v>
      </c>
    </row>
    <row r="390" spans="1:9" ht="12.75">
      <c r="A390" s="15" t="s">
        <v>2181</v>
      </c>
      <c r="B390" s="303" t="s">
        <v>3079</v>
      </c>
      <c r="C390" s="9">
        <v>5</v>
      </c>
      <c r="D390" s="9">
        <v>1100</v>
      </c>
      <c r="E390" s="192" t="s">
        <v>1953</v>
      </c>
      <c r="F390" s="198" t="s">
        <v>1952</v>
      </c>
      <c r="G390" s="192" t="s">
        <v>1872</v>
      </c>
      <c r="H390" s="9" t="s">
        <v>1639</v>
      </c>
      <c r="I390" s="9" t="s">
        <v>1256</v>
      </c>
    </row>
    <row r="391" spans="1:9" ht="12.75">
      <c r="A391" s="15" t="s">
        <v>2181</v>
      </c>
      <c r="B391" s="9" t="s">
        <v>1636</v>
      </c>
      <c r="C391" s="9">
        <v>5</v>
      </c>
      <c r="D391" s="9">
        <v>1100</v>
      </c>
      <c r="E391" s="192" t="s">
        <v>1995</v>
      </c>
      <c r="F391" s="198" t="s">
        <v>1994</v>
      </c>
      <c r="G391" s="192" t="s">
        <v>1871</v>
      </c>
      <c r="H391" s="9" t="s">
        <v>1639</v>
      </c>
      <c r="I391" s="9" t="s">
        <v>1256</v>
      </c>
    </row>
    <row r="392" spans="1:9" ht="12.75">
      <c r="A392" s="15" t="s">
        <v>2181</v>
      </c>
      <c r="B392" s="9" t="s">
        <v>1636</v>
      </c>
      <c r="C392" s="9">
        <v>5</v>
      </c>
      <c r="D392" s="9">
        <v>1100</v>
      </c>
      <c r="E392" s="192" t="s">
        <v>1955</v>
      </c>
      <c r="F392" s="198" t="s">
        <v>1954</v>
      </c>
      <c r="G392" s="192" t="s">
        <v>1872</v>
      </c>
      <c r="H392" s="9" t="s">
        <v>1639</v>
      </c>
      <c r="I392" s="9" t="s">
        <v>1256</v>
      </c>
    </row>
    <row r="393" spans="1:9" ht="12.75">
      <c r="A393" s="15" t="s">
        <v>2181</v>
      </c>
      <c r="B393" s="303" t="s">
        <v>1931</v>
      </c>
      <c r="C393" s="9">
        <v>5</v>
      </c>
      <c r="D393" s="9">
        <v>1100</v>
      </c>
      <c r="E393" s="192" t="s">
        <v>1991</v>
      </c>
      <c r="F393" s="198" t="s">
        <v>1990</v>
      </c>
      <c r="G393" s="192" t="s">
        <v>1871</v>
      </c>
      <c r="H393" s="9" t="s">
        <v>1639</v>
      </c>
      <c r="I393" s="9" t="s">
        <v>1256</v>
      </c>
    </row>
    <row r="394" spans="1:9" ht="12.75">
      <c r="A394" s="15" t="s">
        <v>2181</v>
      </c>
      <c r="B394" s="303" t="s">
        <v>1931</v>
      </c>
      <c r="C394" s="9">
        <v>5</v>
      </c>
      <c r="D394" s="9">
        <v>1100</v>
      </c>
      <c r="E394" s="192" t="s">
        <v>1951</v>
      </c>
      <c r="F394" s="198" t="s">
        <v>1950</v>
      </c>
      <c r="G394" s="192" t="s">
        <v>1872</v>
      </c>
      <c r="H394" s="9" t="s">
        <v>1639</v>
      </c>
      <c r="I394" s="9" t="s">
        <v>1256</v>
      </c>
    </row>
    <row r="395" spans="1:9" ht="12.75">
      <c r="A395" s="15" t="s">
        <v>2181</v>
      </c>
      <c r="B395" s="3" t="s">
        <v>1603</v>
      </c>
      <c r="C395" s="9">
        <v>5</v>
      </c>
      <c r="D395" s="9">
        <v>1100</v>
      </c>
      <c r="E395" s="192" t="s">
        <v>1999</v>
      </c>
      <c r="F395" s="198" t="s">
        <v>1998</v>
      </c>
      <c r="G395" s="192" t="s">
        <v>1871</v>
      </c>
      <c r="H395" s="9" t="s">
        <v>1639</v>
      </c>
      <c r="I395" s="9" t="s">
        <v>1256</v>
      </c>
    </row>
    <row r="396" spans="1:9" ht="12.75">
      <c r="A396" s="15" t="s">
        <v>2181</v>
      </c>
      <c r="B396" s="3" t="s">
        <v>1603</v>
      </c>
      <c r="C396" s="9">
        <v>5</v>
      </c>
      <c r="D396" s="9">
        <v>1100</v>
      </c>
      <c r="E396" s="192" t="s">
        <v>1959</v>
      </c>
      <c r="F396" s="198" t="s">
        <v>1958</v>
      </c>
      <c r="G396" s="192" t="s">
        <v>1872</v>
      </c>
      <c r="H396" s="9" t="s">
        <v>1639</v>
      </c>
      <c r="I396" s="9" t="s">
        <v>1256</v>
      </c>
    </row>
    <row r="397" spans="1:9" ht="12.75">
      <c r="A397" s="15" t="s">
        <v>2181</v>
      </c>
      <c r="B397" s="3" t="s">
        <v>2248</v>
      </c>
      <c r="C397" s="9" t="s">
        <v>2246</v>
      </c>
      <c r="D397" s="9">
        <v>850</v>
      </c>
      <c r="E397" s="195" t="s">
        <v>2007</v>
      </c>
      <c r="F397" s="197" t="s">
        <v>2006</v>
      </c>
      <c r="G397" s="195" t="s">
        <v>1871</v>
      </c>
      <c r="H397" s="9" t="s">
        <v>3349</v>
      </c>
      <c r="I397" s="9" t="s">
        <v>2128</v>
      </c>
    </row>
    <row r="398" spans="1:9" ht="12.75">
      <c r="A398" s="15" t="s">
        <v>2181</v>
      </c>
      <c r="B398" s="9" t="s">
        <v>2248</v>
      </c>
      <c r="C398" s="9" t="s">
        <v>2246</v>
      </c>
      <c r="D398" s="289">
        <v>850</v>
      </c>
      <c r="E398" s="192" t="s">
        <v>2001</v>
      </c>
      <c r="F398" s="198" t="s">
        <v>2000</v>
      </c>
      <c r="G398" s="192" t="s">
        <v>1872</v>
      </c>
      <c r="H398" s="9" t="s">
        <v>3349</v>
      </c>
      <c r="I398" s="9" t="s">
        <v>2128</v>
      </c>
    </row>
    <row r="399" spans="1:9" ht="12.75">
      <c r="A399" s="15" t="s">
        <v>2181</v>
      </c>
      <c r="B399" s="9" t="s">
        <v>2250</v>
      </c>
      <c r="C399" s="9" t="s">
        <v>2246</v>
      </c>
      <c r="D399" s="9">
        <v>425</v>
      </c>
      <c r="E399" s="192" t="s">
        <v>2011</v>
      </c>
      <c r="F399" s="198" t="s">
        <v>2010</v>
      </c>
      <c r="G399" s="192" t="s">
        <v>1871</v>
      </c>
      <c r="H399" s="9" t="s">
        <v>3349</v>
      </c>
      <c r="I399" s="9" t="s">
        <v>1258</v>
      </c>
    </row>
    <row r="400" spans="1:9" ht="12.75">
      <c r="A400" s="15" t="s">
        <v>2181</v>
      </c>
      <c r="B400" s="9" t="s">
        <v>2250</v>
      </c>
      <c r="C400" s="9" t="s">
        <v>2246</v>
      </c>
      <c r="D400" s="9">
        <v>425</v>
      </c>
      <c r="E400" s="192" t="s">
        <v>2003</v>
      </c>
      <c r="F400" s="198" t="s">
        <v>2002</v>
      </c>
      <c r="G400" s="192" t="s">
        <v>1872</v>
      </c>
      <c r="H400" s="9" t="s">
        <v>3349</v>
      </c>
      <c r="I400" s="9" t="s">
        <v>1258</v>
      </c>
    </row>
    <row r="401" spans="1:9" ht="12.75">
      <c r="A401" s="15" t="s">
        <v>2181</v>
      </c>
      <c r="B401" s="9" t="s">
        <v>2248</v>
      </c>
      <c r="C401" s="9" t="s">
        <v>2246</v>
      </c>
      <c r="D401" s="9">
        <v>850</v>
      </c>
      <c r="E401" s="192" t="s">
        <v>2009</v>
      </c>
      <c r="F401" s="198" t="s">
        <v>2008</v>
      </c>
      <c r="G401" s="192" t="s">
        <v>1871</v>
      </c>
      <c r="H401" s="9" t="s">
        <v>3349</v>
      </c>
      <c r="I401" s="9" t="s">
        <v>1258</v>
      </c>
    </row>
    <row r="402" spans="1:9" ht="12.75">
      <c r="A402" s="15" t="s">
        <v>2181</v>
      </c>
      <c r="B402" s="9" t="s">
        <v>2248</v>
      </c>
      <c r="C402" s="9" t="s">
        <v>2246</v>
      </c>
      <c r="D402" s="289">
        <v>850</v>
      </c>
      <c r="E402" s="192" t="s">
        <v>2005</v>
      </c>
      <c r="F402" s="198" t="s">
        <v>2004</v>
      </c>
      <c r="G402" s="192" t="s">
        <v>1872</v>
      </c>
      <c r="H402" s="9" t="s">
        <v>3349</v>
      </c>
      <c r="I402" s="9" t="s">
        <v>1258</v>
      </c>
    </row>
    <row r="403" spans="1:9" ht="12.75">
      <c r="A403" s="15" t="s">
        <v>2181</v>
      </c>
      <c r="B403" s="35" t="s">
        <v>1627</v>
      </c>
      <c r="C403" s="9">
        <v>5</v>
      </c>
      <c r="D403" s="38"/>
      <c r="E403" s="192" t="s">
        <v>2015</v>
      </c>
      <c r="F403" s="198" t="s">
        <v>2014</v>
      </c>
      <c r="G403" s="150"/>
      <c r="H403" s="9" t="s">
        <v>1639</v>
      </c>
      <c r="I403" s="9" t="s">
        <v>1226</v>
      </c>
    </row>
    <row r="404" spans="1:9" ht="12.75">
      <c r="A404" s="15" t="s">
        <v>2181</v>
      </c>
      <c r="B404" s="35" t="s">
        <v>1627</v>
      </c>
      <c r="C404" s="9">
        <v>5</v>
      </c>
      <c r="D404" s="38"/>
      <c r="E404" s="192" t="s">
        <v>2013</v>
      </c>
      <c r="F404" s="198" t="s">
        <v>2012</v>
      </c>
      <c r="G404" s="150"/>
      <c r="H404" s="9" t="s">
        <v>2252</v>
      </c>
      <c r="I404" s="9" t="s">
        <v>1226</v>
      </c>
    </row>
    <row r="405" spans="1:9" ht="12.75">
      <c r="A405" s="15" t="s">
        <v>2181</v>
      </c>
      <c r="B405" s="9"/>
      <c r="C405" s="9">
        <v>5</v>
      </c>
      <c r="D405" s="38"/>
      <c r="E405" s="192"/>
      <c r="F405" s="288"/>
      <c r="G405" s="150"/>
      <c r="H405" s="9" t="s">
        <v>2246</v>
      </c>
      <c r="I405" s="9" t="s">
        <v>1902</v>
      </c>
    </row>
    <row r="406" spans="1:9" ht="12.75">
      <c r="A406" s="33"/>
      <c r="B406" s="19"/>
      <c r="C406" s="19"/>
      <c r="D406" s="19"/>
      <c r="E406" s="145"/>
      <c r="F406" s="21"/>
      <c r="G406" s="149"/>
      <c r="H406" s="19"/>
      <c r="I406" s="19"/>
    </row>
    <row r="407" spans="1:9" ht="12.75">
      <c r="A407" s="15" t="s">
        <v>2186</v>
      </c>
      <c r="B407" s="27" t="s">
        <v>2252</v>
      </c>
      <c r="C407" s="9">
        <v>5</v>
      </c>
      <c r="D407" s="9">
        <v>1800</v>
      </c>
      <c r="E407" s="192" t="s">
        <v>3106</v>
      </c>
      <c r="F407" s="198" t="s">
        <v>3105</v>
      </c>
      <c r="G407" s="192" t="s">
        <v>1871</v>
      </c>
      <c r="H407" s="9" t="s">
        <v>2252</v>
      </c>
      <c r="I407" s="9" t="s">
        <v>1255</v>
      </c>
    </row>
    <row r="408" spans="1:9" ht="12.75">
      <c r="A408" s="15" t="s">
        <v>2186</v>
      </c>
      <c r="B408" s="27"/>
      <c r="C408" s="9">
        <v>5</v>
      </c>
      <c r="D408" s="9">
        <v>1800</v>
      </c>
      <c r="E408" s="192" t="s">
        <v>3061</v>
      </c>
      <c r="F408" s="198" t="s">
        <v>3060</v>
      </c>
      <c r="G408" s="192" t="s">
        <v>1872</v>
      </c>
      <c r="H408" s="9" t="s">
        <v>2252</v>
      </c>
      <c r="I408" s="9" t="s">
        <v>1255</v>
      </c>
    </row>
    <row r="409" spans="1:9" ht="12.75">
      <c r="A409" s="190" t="s">
        <v>2186</v>
      </c>
      <c r="B409" s="315" t="s">
        <v>3686</v>
      </c>
      <c r="C409" s="135">
        <v>5</v>
      </c>
      <c r="D409" s="292">
        <v>600</v>
      </c>
      <c r="E409" s="192" t="s">
        <v>3110</v>
      </c>
      <c r="F409" s="198" t="s">
        <v>3109</v>
      </c>
      <c r="G409" s="192" t="s">
        <v>1871</v>
      </c>
      <c r="H409" s="135" t="s">
        <v>2252</v>
      </c>
      <c r="I409" s="135" t="s">
        <v>1256</v>
      </c>
    </row>
    <row r="410" spans="1:9" ht="14.25" customHeight="1">
      <c r="A410" s="190" t="s">
        <v>2186</v>
      </c>
      <c r="B410" s="315" t="s">
        <v>3686</v>
      </c>
      <c r="C410" s="135">
        <v>5</v>
      </c>
      <c r="D410" s="292">
        <v>600</v>
      </c>
      <c r="E410" s="192" t="s">
        <v>3065</v>
      </c>
      <c r="F410" s="198" t="s">
        <v>3064</v>
      </c>
      <c r="G410" s="192" t="s">
        <v>1872</v>
      </c>
      <c r="H410" s="135" t="s">
        <v>2252</v>
      </c>
      <c r="I410" s="135" t="s">
        <v>1256</v>
      </c>
    </row>
    <row r="411" spans="1:9" ht="14.25" customHeight="1">
      <c r="A411" s="190" t="s">
        <v>2186</v>
      </c>
      <c r="B411" s="319" t="s">
        <v>3692</v>
      </c>
      <c r="C411" s="135">
        <v>5</v>
      </c>
      <c r="D411" s="292">
        <v>800</v>
      </c>
      <c r="E411" s="192" t="s">
        <v>3108</v>
      </c>
      <c r="F411" s="198" t="s">
        <v>3107</v>
      </c>
      <c r="G411" s="192" t="s">
        <v>1871</v>
      </c>
      <c r="H411" s="135" t="s">
        <v>2252</v>
      </c>
      <c r="I411" s="135" t="s">
        <v>1256</v>
      </c>
    </row>
    <row r="412" spans="1:9" ht="12.75">
      <c r="A412" s="190" t="s">
        <v>2186</v>
      </c>
      <c r="B412" s="319" t="s">
        <v>3692</v>
      </c>
      <c r="C412" s="135">
        <v>5</v>
      </c>
      <c r="D412" s="292">
        <v>800</v>
      </c>
      <c r="E412" s="192" t="s">
        <v>3063</v>
      </c>
      <c r="F412" s="198" t="s">
        <v>3062</v>
      </c>
      <c r="G412" s="192" t="s">
        <v>1872</v>
      </c>
      <c r="H412" s="135" t="s">
        <v>2252</v>
      </c>
      <c r="I412" s="135" t="s">
        <v>1256</v>
      </c>
    </row>
    <row r="413" spans="1:9" ht="12.75">
      <c r="A413" s="190" t="s">
        <v>2186</v>
      </c>
      <c r="B413" s="392" t="s">
        <v>3068</v>
      </c>
      <c r="C413" s="135">
        <v>5</v>
      </c>
      <c r="D413" s="292">
        <v>1400</v>
      </c>
      <c r="E413" s="192" t="s">
        <v>3112</v>
      </c>
      <c r="F413" s="198" t="s">
        <v>3111</v>
      </c>
      <c r="G413" s="192" t="s">
        <v>1871</v>
      </c>
      <c r="H413" s="135" t="s">
        <v>2252</v>
      </c>
      <c r="I413" s="135" t="s">
        <v>1256</v>
      </c>
    </row>
    <row r="414" spans="1:9" ht="12.75">
      <c r="A414" s="190" t="s">
        <v>2186</v>
      </c>
      <c r="B414" s="392" t="s">
        <v>3068</v>
      </c>
      <c r="C414" s="135">
        <v>5</v>
      </c>
      <c r="D414" s="292">
        <v>1400</v>
      </c>
      <c r="E414" s="192" t="s">
        <v>3067</v>
      </c>
      <c r="F414" s="198" t="s">
        <v>3066</v>
      </c>
      <c r="G414" s="192" t="s">
        <v>1872</v>
      </c>
      <c r="H414" s="135" t="s">
        <v>2252</v>
      </c>
      <c r="I414" s="135" t="s">
        <v>1256</v>
      </c>
    </row>
    <row r="415" spans="1:9" ht="12.75">
      <c r="A415" s="15" t="s">
        <v>2186</v>
      </c>
      <c r="B415" s="393" t="s">
        <v>3079</v>
      </c>
      <c r="C415" s="9">
        <v>5</v>
      </c>
      <c r="D415" s="9">
        <v>1400</v>
      </c>
      <c r="E415" s="192" t="s">
        <v>3120</v>
      </c>
      <c r="F415" s="198" t="s">
        <v>3119</v>
      </c>
      <c r="G415" s="192" t="s">
        <v>1871</v>
      </c>
      <c r="H415" s="9" t="s">
        <v>2252</v>
      </c>
      <c r="I415" s="9" t="s">
        <v>1256</v>
      </c>
    </row>
    <row r="416" spans="1:9" ht="12.75">
      <c r="A416" s="15" t="s">
        <v>2186</v>
      </c>
      <c r="B416" s="309" t="s">
        <v>3079</v>
      </c>
      <c r="C416" s="9">
        <v>5</v>
      </c>
      <c r="D416" s="9">
        <v>1400</v>
      </c>
      <c r="E416" s="192" t="s">
        <v>3078</v>
      </c>
      <c r="F416" s="198" t="s">
        <v>3077</v>
      </c>
      <c r="G416" s="192" t="s">
        <v>1872</v>
      </c>
      <c r="H416" s="9" t="s">
        <v>2252</v>
      </c>
      <c r="I416" s="9" t="s">
        <v>1256</v>
      </c>
    </row>
    <row r="417" spans="1:9" ht="12.75">
      <c r="A417" s="15" t="s">
        <v>2186</v>
      </c>
      <c r="B417" s="309" t="s">
        <v>1636</v>
      </c>
      <c r="C417" s="9">
        <v>5</v>
      </c>
      <c r="D417" s="9">
        <v>1400</v>
      </c>
      <c r="E417" s="192" t="s">
        <v>3122</v>
      </c>
      <c r="F417" s="198" t="s">
        <v>3121</v>
      </c>
      <c r="G417" s="192" t="s">
        <v>1871</v>
      </c>
      <c r="H417" s="9" t="s">
        <v>2252</v>
      </c>
      <c r="I417" s="9" t="s">
        <v>1256</v>
      </c>
    </row>
    <row r="418" spans="1:9" ht="12.75">
      <c r="A418" s="15" t="s">
        <v>2186</v>
      </c>
      <c r="B418" s="309" t="s">
        <v>1636</v>
      </c>
      <c r="C418" s="9">
        <v>5</v>
      </c>
      <c r="D418" s="9">
        <v>1400</v>
      </c>
      <c r="E418" s="192" t="s">
        <v>3081</v>
      </c>
      <c r="F418" s="198" t="s">
        <v>3080</v>
      </c>
      <c r="G418" s="192" t="s">
        <v>1872</v>
      </c>
      <c r="H418" s="9" t="s">
        <v>2252</v>
      </c>
      <c r="I418" s="9" t="s">
        <v>1256</v>
      </c>
    </row>
    <row r="419" spans="1:9" ht="12.75">
      <c r="A419" s="15" t="s">
        <v>2186</v>
      </c>
      <c r="B419" s="393" t="s">
        <v>3073</v>
      </c>
      <c r="C419" s="9">
        <v>5</v>
      </c>
      <c r="D419" s="9">
        <v>1400</v>
      </c>
      <c r="E419" s="192" t="s">
        <v>3116</v>
      </c>
      <c r="F419" s="198" t="s">
        <v>3115</v>
      </c>
      <c r="G419" s="192" t="s">
        <v>1871</v>
      </c>
      <c r="H419" s="9" t="s">
        <v>2252</v>
      </c>
      <c r="I419" s="9" t="s">
        <v>1256</v>
      </c>
    </row>
    <row r="420" spans="1:9" ht="12.75">
      <c r="A420" s="15" t="s">
        <v>2186</v>
      </c>
      <c r="B420" s="309" t="s">
        <v>3073</v>
      </c>
      <c r="C420" s="9">
        <v>5</v>
      </c>
      <c r="D420" s="9">
        <v>1400</v>
      </c>
      <c r="E420" s="192" t="s">
        <v>3072</v>
      </c>
      <c r="F420" s="198" t="s">
        <v>3071</v>
      </c>
      <c r="G420" s="192" t="s">
        <v>1872</v>
      </c>
      <c r="H420" s="9" t="s">
        <v>2252</v>
      </c>
      <c r="I420" s="9" t="s">
        <v>1256</v>
      </c>
    </row>
    <row r="421" spans="1:9" ht="12.75">
      <c r="A421" s="15" t="s">
        <v>2186</v>
      </c>
      <c r="B421" s="393" t="s">
        <v>3076</v>
      </c>
      <c r="C421" s="9">
        <v>5</v>
      </c>
      <c r="D421" s="9">
        <v>1400</v>
      </c>
      <c r="E421" s="192" t="s">
        <v>3118</v>
      </c>
      <c r="F421" s="198" t="s">
        <v>3117</v>
      </c>
      <c r="G421" s="192" t="s">
        <v>1871</v>
      </c>
      <c r="H421" s="9" t="s">
        <v>2252</v>
      </c>
      <c r="I421" s="9" t="s">
        <v>1256</v>
      </c>
    </row>
    <row r="422" spans="1:9" ht="12.75">
      <c r="A422" s="15" t="s">
        <v>2186</v>
      </c>
      <c r="B422" s="309" t="s">
        <v>3076</v>
      </c>
      <c r="C422" s="9">
        <v>5</v>
      </c>
      <c r="D422" s="9">
        <v>1400</v>
      </c>
      <c r="E422" s="192" t="s">
        <v>3075</v>
      </c>
      <c r="F422" s="198" t="s">
        <v>3074</v>
      </c>
      <c r="G422" s="192" t="s">
        <v>1872</v>
      </c>
      <c r="H422" s="9" t="s">
        <v>2252</v>
      </c>
      <c r="I422" s="9" t="s">
        <v>1256</v>
      </c>
    </row>
    <row r="423" spans="1:9" ht="12.75">
      <c r="A423" s="15" t="s">
        <v>2186</v>
      </c>
      <c r="B423" s="309" t="s">
        <v>3084</v>
      </c>
      <c r="C423" s="9">
        <v>5</v>
      </c>
      <c r="D423" s="9">
        <v>1400</v>
      </c>
      <c r="E423" s="192" t="s">
        <v>3114</v>
      </c>
      <c r="F423" s="198" t="s">
        <v>3113</v>
      </c>
      <c r="G423" s="192" t="s">
        <v>1871</v>
      </c>
      <c r="H423" s="9" t="s">
        <v>2252</v>
      </c>
      <c r="I423" s="9" t="s">
        <v>1256</v>
      </c>
    </row>
    <row r="424" spans="1:9" ht="12.75">
      <c r="A424" s="15" t="s">
        <v>2186</v>
      </c>
      <c r="B424" s="394" t="s">
        <v>3084</v>
      </c>
      <c r="C424" s="9">
        <v>5</v>
      </c>
      <c r="D424" s="9">
        <v>1400</v>
      </c>
      <c r="E424" s="192" t="s">
        <v>3070</v>
      </c>
      <c r="F424" s="198" t="s">
        <v>3069</v>
      </c>
      <c r="G424" s="192" t="s">
        <v>1872</v>
      </c>
      <c r="H424" s="9" t="s">
        <v>2252</v>
      </c>
      <c r="I424" s="9" t="s">
        <v>1256</v>
      </c>
    </row>
    <row r="425" spans="1:9" ht="12.75">
      <c r="A425" s="15" t="s">
        <v>2186</v>
      </c>
      <c r="B425" s="309" t="s">
        <v>1603</v>
      </c>
      <c r="C425" s="9">
        <v>5</v>
      </c>
      <c r="D425" s="289">
        <v>1400</v>
      </c>
      <c r="E425" s="192" t="s">
        <v>3124</v>
      </c>
      <c r="F425" s="198" t="s">
        <v>3123</v>
      </c>
      <c r="G425" s="192" t="s">
        <v>1871</v>
      </c>
      <c r="H425" s="9" t="s">
        <v>2252</v>
      </c>
      <c r="I425" s="9" t="s">
        <v>1256</v>
      </c>
    </row>
    <row r="426" spans="1:9" ht="12.75">
      <c r="A426" s="15" t="s">
        <v>2186</v>
      </c>
      <c r="B426" s="309" t="s">
        <v>1603</v>
      </c>
      <c r="C426" s="9">
        <v>5</v>
      </c>
      <c r="D426" s="289">
        <v>1400</v>
      </c>
      <c r="E426" s="195" t="s">
        <v>3083</v>
      </c>
      <c r="F426" s="197" t="s">
        <v>3082</v>
      </c>
      <c r="G426" s="195" t="s">
        <v>1872</v>
      </c>
      <c r="H426" s="9" t="s">
        <v>2252</v>
      </c>
      <c r="I426" s="9" t="s">
        <v>1256</v>
      </c>
    </row>
    <row r="427" spans="1:9" ht="12.75">
      <c r="A427" s="15" t="s">
        <v>2186</v>
      </c>
      <c r="B427" s="395" t="s">
        <v>1639</v>
      </c>
      <c r="C427" s="9">
        <v>5</v>
      </c>
      <c r="D427" s="9">
        <v>1800</v>
      </c>
      <c r="E427" s="195" t="s">
        <v>3126</v>
      </c>
      <c r="F427" s="197" t="s">
        <v>3125</v>
      </c>
      <c r="G427" s="195" t="s">
        <v>1871</v>
      </c>
      <c r="H427" s="9" t="s">
        <v>1639</v>
      </c>
      <c r="I427" s="9" t="s">
        <v>1255</v>
      </c>
    </row>
    <row r="428" spans="1:9" ht="12.75">
      <c r="A428" s="15" t="s">
        <v>2186</v>
      </c>
      <c r="B428" s="395"/>
      <c r="C428" s="9">
        <v>5</v>
      </c>
      <c r="D428" s="9">
        <v>1800</v>
      </c>
      <c r="E428" s="192" t="s">
        <v>3086</v>
      </c>
      <c r="F428" s="198" t="s">
        <v>3085</v>
      </c>
      <c r="G428" s="192" t="s">
        <v>1872</v>
      </c>
      <c r="H428" s="9" t="s">
        <v>1639</v>
      </c>
      <c r="I428" s="9" t="s">
        <v>1255</v>
      </c>
    </row>
    <row r="429" spans="1:9" ht="12.75">
      <c r="A429" s="190" t="s">
        <v>2186</v>
      </c>
      <c r="B429" s="315" t="s">
        <v>3686</v>
      </c>
      <c r="C429" s="135">
        <v>5</v>
      </c>
      <c r="D429" s="292">
        <v>600</v>
      </c>
      <c r="E429" s="192" t="s">
        <v>3130</v>
      </c>
      <c r="F429" s="198" t="s">
        <v>3129</v>
      </c>
      <c r="G429" s="192" t="s">
        <v>1871</v>
      </c>
      <c r="H429" s="135" t="s">
        <v>1639</v>
      </c>
      <c r="I429" s="135" t="s">
        <v>1256</v>
      </c>
    </row>
    <row r="430" spans="1:9" ht="12.75">
      <c r="A430" s="190" t="s">
        <v>2186</v>
      </c>
      <c r="B430" s="315" t="s">
        <v>3686</v>
      </c>
      <c r="C430" s="135">
        <v>5</v>
      </c>
      <c r="D430" s="292">
        <v>600</v>
      </c>
      <c r="E430" s="192" t="s">
        <v>3090</v>
      </c>
      <c r="F430" s="198" t="s">
        <v>3089</v>
      </c>
      <c r="G430" s="192" t="s">
        <v>1872</v>
      </c>
      <c r="H430" s="135" t="s">
        <v>1639</v>
      </c>
      <c r="I430" s="135" t="s">
        <v>1256</v>
      </c>
    </row>
    <row r="431" spans="1:9" ht="12.75">
      <c r="A431" s="190" t="s">
        <v>2186</v>
      </c>
      <c r="B431" s="319" t="s">
        <v>3692</v>
      </c>
      <c r="C431" s="135">
        <v>5</v>
      </c>
      <c r="D431" s="292">
        <v>800</v>
      </c>
      <c r="E431" s="192" t="s">
        <v>3128</v>
      </c>
      <c r="F431" s="198" t="s">
        <v>3127</v>
      </c>
      <c r="G431" s="192" t="s">
        <v>1871</v>
      </c>
      <c r="H431" s="135" t="s">
        <v>1639</v>
      </c>
      <c r="I431" s="135" t="s">
        <v>1256</v>
      </c>
    </row>
    <row r="432" spans="1:9" ht="12.75">
      <c r="A432" s="190" t="s">
        <v>2186</v>
      </c>
      <c r="B432" s="319" t="s">
        <v>3692</v>
      </c>
      <c r="C432" s="135">
        <v>5</v>
      </c>
      <c r="D432" s="292">
        <v>800</v>
      </c>
      <c r="E432" s="192" t="s">
        <v>3088</v>
      </c>
      <c r="F432" s="198" t="s">
        <v>3087</v>
      </c>
      <c r="G432" s="192" t="s">
        <v>1872</v>
      </c>
      <c r="H432" s="135" t="s">
        <v>1639</v>
      </c>
      <c r="I432" s="135" t="s">
        <v>1256</v>
      </c>
    </row>
    <row r="433" spans="1:9" ht="12.75">
      <c r="A433" s="190" t="s">
        <v>2186</v>
      </c>
      <c r="B433" s="392" t="s">
        <v>3068</v>
      </c>
      <c r="C433" s="135">
        <v>5</v>
      </c>
      <c r="D433" s="292">
        <v>1400</v>
      </c>
      <c r="E433" s="192" t="s">
        <v>3132</v>
      </c>
      <c r="F433" s="198" t="s">
        <v>3131</v>
      </c>
      <c r="G433" s="192" t="s">
        <v>1871</v>
      </c>
      <c r="H433" s="135" t="s">
        <v>1639</v>
      </c>
      <c r="I433" s="135" t="s">
        <v>1256</v>
      </c>
    </row>
    <row r="434" spans="1:9" ht="12.75">
      <c r="A434" s="190" t="s">
        <v>2186</v>
      </c>
      <c r="B434" s="392" t="s">
        <v>3068</v>
      </c>
      <c r="C434" s="135">
        <v>5</v>
      </c>
      <c r="D434" s="292">
        <v>1400</v>
      </c>
      <c r="E434" s="192" t="s">
        <v>3092</v>
      </c>
      <c r="F434" s="198" t="s">
        <v>3091</v>
      </c>
      <c r="G434" s="192" t="s">
        <v>1872</v>
      </c>
      <c r="H434" s="135" t="s">
        <v>1639</v>
      </c>
      <c r="I434" s="135" t="s">
        <v>1256</v>
      </c>
    </row>
    <row r="435" spans="1:9" ht="12.75">
      <c r="A435" s="15" t="s">
        <v>2186</v>
      </c>
      <c r="B435" s="309" t="s">
        <v>3079</v>
      </c>
      <c r="C435" s="9">
        <v>5</v>
      </c>
      <c r="D435" s="9">
        <v>1400</v>
      </c>
      <c r="E435" s="192" t="s">
        <v>3140</v>
      </c>
      <c r="F435" s="198" t="s">
        <v>3139</v>
      </c>
      <c r="G435" s="192" t="s">
        <v>1871</v>
      </c>
      <c r="H435" s="9" t="s">
        <v>1639</v>
      </c>
      <c r="I435" s="9" t="s">
        <v>1256</v>
      </c>
    </row>
    <row r="436" spans="1:9" ht="12.75">
      <c r="A436" s="15" t="s">
        <v>2186</v>
      </c>
      <c r="B436" s="309" t="s">
        <v>3079</v>
      </c>
      <c r="C436" s="9">
        <v>5</v>
      </c>
      <c r="D436" s="9">
        <v>1400</v>
      </c>
      <c r="E436" s="192" t="s">
        <v>3100</v>
      </c>
      <c r="F436" s="198" t="s">
        <v>3099</v>
      </c>
      <c r="G436" s="192" t="s">
        <v>1872</v>
      </c>
      <c r="H436" s="9" t="s">
        <v>1639</v>
      </c>
      <c r="I436" s="9" t="s">
        <v>1256</v>
      </c>
    </row>
    <row r="437" spans="1:9" ht="12.75">
      <c r="A437" s="15" t="s">
        <v>2186</v>
      </c>
      <c r="B437" s="309" t="s">
        <v>1636</v>
      </c>
      <c r="C437" s="9">
        <v>5</v>
      </c>
      <c r="D437" s="9">
        <v>1400</v>
      </c>
      <c r="E437" s="192" t="s">
        <v>3142</v>
      </c>
      <c r="F437" s="198" t="s">
        <v>3141</v>
      </c>
      <c r="G437" s="192" t="s">
        <v>1871</v>
      </c>
      <c r="H437" s="9" t="s">
        <v>1639</v>
      </c>
      <c r="I437" s="9" t="s">
        <v>1256</v>
      </c>
    </row>
    <row r="438" spans="1:9" ht="12.75">
      <c r="A438" s="15" t="s">
        <v>2186</v>
      </c>
      <c r="B438" s="309" t="s">
        <v>1636</v>
      </c>
      <c r="C438" s="9">
        <v>5</v>
      </c>
      <c r="D438" s="9">
        <v>1400</v>
      </c>
      <c r="E438" s="192" t="s">
        <v>3102</v>
      </c>
      <c r="F438" s="198" t="s">
        <v>3101</v>
      </c>
      <c r="G438" s="192" t="s">
        <v>1872</v>
      </c>
      <c r="H438" s="9" t="s">
        <v>1639</v>
      </c>
      <c r="I438" s="9" t="s">
        <v>1256</v>
      </c>
    </row>
    <row r="439" spans="1:9" ht="12.75">
      <c r="A439" s="15" t="s">
        <v>2186</v>
      </c>
      <c r="B439" s="309" t="s">
        <v>3073</v>
      </c>
      <c r="C439" s="9">
        <v>5</v>
      </c>
      <c r="D439" s="9">
        <v>1400</v>
      </c>
      <c r="E439" s="192" t="s">
        <v>3136</v>
      </c>
      <c r="F439" s="198" t="s">
        <v>3135</v>
      </c>
      <c r="G439" s="192" t="s">
        <v>1871</v>
      </c>
      <c r="H439" s="9" t="s">
        <v>1639</v>
      </c>
      <c r="I439" s="9" t="s">
        <v>1256</v>
      </c>
    </row>
    <row r="440" spans="1:9" ht="12.75">
      <c r="A440" s="15" t="s">
        <v>2186</v>
      </c>
      <c r="B440" s="309" t="s">
        <v>3073</v>
      </c>
      <c r="C440" s="9">
        <v>5</v>
      </c>
      <c r="D440" s="9">
        <v>1400</v>
      </c>
      <c r="E440" s="192" t="s">
        <v>3096</v>
      </c>
      <c r="F440" s="198" t="s">
        <v>3095</v>
      </c>
      <c r="G440" s="192" t="s">
        <v>1872</v>
      </c>
      <c r="H440" s="9" t="s">
        <v>1639</v>
      </c>
      <c r="I440" s="9" t="s">
        <v>1256</v>
      </c>
    </row>
    <row r="441" spans="1:9" ht="12.75">
      <c r="A441" s="15" t="s">
        <v>2186</v>
      </c>
      <c r="B441" s="394" t="s">
        <v>3084</v>
      </c>
      <c r="C441" s="9">
        <v>5</v>
      </c>
      <c r="D441" s="9">
        <v>1400</v>
      </c>
      <c r="E441" s="192" t="s">
        <v>3134</v>
      </c>
      <c r="F441" s="198" t="s">
        <v>3133</v>
      </c>
      <c r="G441" s="192" t="s">
        <v>1871</v>
      </c>
      <c r="H441" s="9" t="s">
        <v>1639</v>
      </c>
      <c r="I441" s="9" t="s">
        <v>1256</v>
      </c>
    </row>
    <row r="442" spans="1:9" ht="12.75">
      <c r="A442" s="15" t="s">
        <v>2186</v>
      </c>
      <c r="B442" s="394" t="s">
        <v>3084</v>
      </c>
      <c r="C442" s="9">
        <v>5</v>
      </c>
      <c r="D442" s="9">
        <v>1400</v>
      </c>
      <c r="E442" s="192" t="s">
        <v>3094</v>
      </c>
      <c r="F442" s="198" t="s">
        <v>3093</v>
      </c>
      <c r="G442" s="192" t="s">
        <v>1872</v>
      </c>
      <c r="H442" s="9" t="s">
        <v>1639</v>
      </c>
      <c r="I442" s="9" t="s">
        <v>1256</v>
      </c>
    </row>
    <row r="443" spans="1:9" ht="12.75">
      <c r="A443" s="15" t="s">
        <v>2186</v>
      </c>
      <c r="B443" s="309" t="s">
        <v>3076</v>
      </c>
      <c r="C443" s="9">
        <v>5</v>
      </c>
      <c r="D443" s="9">
        <v>1400</v>
      </c>
      <c r="E443" s="192" t="s">
        <v>3138</v>
      </c>
      <c r="F443" s="198" t="s">
        <v>3137</v>
      </c>
      <c r="G443" s="192" t="s">
        <v>1871</v>
      </c>
      <c r="H443" s="9" t="s">
        <v>1639</v>
      </c>
      <c r="I443" s="9" t="s">
        <v>1256</v>
      </c>
    </row>
    <row r="444" spans="1:9" ht="12.75">
      <c r="A444" s="15" t="s">
        <v>2186</v>
      </c>
      <c r="B444" s="309" t="s">
        <v>3076</v>
      </c>
      <c r="C444" s="9">
        <v>5</v>
      </c>
      <c r="D444" s="9">
        <v>1400</v>
      </c>
      <c r="E444" s="192" t="s">
        <v>3098</v>
      </c>
      <c r="F444" s="198" t="s">
        <v>3097</v>
      </c>
      <c r="G444" s="192" t="s">
        <v>1872</v>
      </c>
      <c r="H444" s="9" t="s">
        <v>1639</v>
      </c>
      <c r="I444" s="9" t="s">
        <v>1256</v>
      </c>
    </row>
    <row r="445" spans="1:9" ht="12.75">
      <c r="A445" s="15" t="s">
        <v>2186</v>
      </c>
      <c r="B445" s="309" t="s">
        <v>1603</v>
      </c>
      <c r="C445" s="9">
        <v>5</v>
      </c>
      <c r="D445" s="289">
        <v>1400</v>
      </c>
      <c r="E445" s="192" t="s">
        <v>3144</v>
      </c>
      <c r="F445" s="198" t="s">
        <v>3143</v>
      </c>
      <c r="G445" s="192" t="s">
        <v>1871</v>
      </c>
      <c r="H445" s="9" t="s">
        <v>1639</v>
      </c>
      <c r="I445" s="9" t="s">
        <v>1256</v>
      </c>
    </row>
    <row r="446" spans="1:9" ht="12.75">
      <c r="A446" s="15" t="s">
        <v>2186</v>
      </c>
      <c r="B446" s="309" t="s">
        <v>1603</v>
      </c>
      <c r="C446" s="9">
        <v>5</v>
      </c>
      <c r="D446" s="289">
        <v>1400</v>
      </c>
      <c r="E446" s="192" t="s">
        <v>3104</v>
      </c>
      <c r="F446" s="198" t="s">
        <v>3103</v>
      </c>
      <c r="G446" s="192" t="s">
        <v>1872</v>
      </c>
      <c r="H446" s="9" t="s">
        <v>1639</v>
      </c>
      <c r="I446" s="9" t="s">
        <v>1256</v>
      </c>
    </row>
    <row r="447" spans="1:9" ht="12.75">
      <c r="A447" s="15" t="s">
        <v>2186</v>
      </c>
      <c r="B447" s="9" t="s">
        <v>2248</v>
      </c>
      <c r="C447" s="9" t="s">
        <v>2246</v>
      </c>
      <c r="D447" s="289">
        <v>900</v>
      </c>
      <c r="E447" s="195" t="s">
        <v>3158</v>
      </c>
      <c r="F447" s="197" t="s">
        <v>3157</v>
      </c>
      <c r="G447" s="195" t="s">
        <v>1871</v>
      </c>
      <c r="H447" s="9" t="s">
        <v>3349</v>
      </c>
      <c r="I447" s="9" t="s">
        <v>2128</v>
      </c>
    </row>
    <row r="448" spans="1:9" ht="12.75">
      <c r="A448" s="15" t="s">
        <v>2186</v>
      </c>
      <c r="B448" s="29" t="s">
        <v>2248</v>
      </c>
      <c r="C448" s="29" t="s">
        <v>2246</v>
      </c>
      <c r="D448" s="291">
        <v>900</v>
      </c>
      <c r="E448" s="192" t="s">
        <v>3152</v>
      </c>
      <c r="F448" s="198" t="s">
        <v>3151</v>
      </c>
      <c r="G448" s="192" t="s">
        <v>1872</v>
      </c>
      <c r="H448" s="29" t="s">
        <v>3349</v>
      </c>
      <c r="I448" s="29" t="s">
        <v>2128</v>
      </c>
    </row>
    <row r="449" spans="1:9" ht="12.75">
      <c r="A449" s="15" t="s">
        <v>2186</v>
      </c>
      <c r="B449" s="29" t="s">
        <v>2250</v>
      </c>
      <c r="C449" s="29" t="s">
        <v>2246</v>
      </c>
      <c r="D449" s="29">
        <v>450</v>
      </c>
      <c r="E449" s="192" t="s">
        <v>3154</v>
      </c>
      <c r="F449" s="198" t="s">
        <v>3153</v>
      </c>
      <c r="G449" s="192" t="s">
        <v>1871</v>
      </c>
      <c r="H449" s="29" t="s">
        <v>3349</v>
      </c>
      <c r="I449" s="29" t="s">
        <v>1258</v>
      </c>
    </row>
    <row r="450" spans="1:9" ht="12.75">
      <c r="A450" s="15" t="s">
        <v>2186</v>
      </c>
      <c r="B450" s="29" t="s">
        <v>2250</v>
      </c>
      <c r="C450" s="29" t="s">
        <v>2246</v>
      </c>
      <c r="D450" s="291">
        <v>450</v>
      </c>
      <c r="E450" s="192" t="s">
        <v>3150</v>
      </c>
      <c r="F450" s="198" t="s">
        <v>3149</v>
      </c>
      <c r="G450" s="192" t="s">
        <v>1872</v>
      </c>
      <c r="H450" s="29" t="s">
        <v>3349</v>
      </c>
      <c r="I450" s="29" t="s">
        <v>1258</v>
      </c>
    </row>
    <row r="451" spans="1:9" ht="12.75">
      <c r="A451" s="15" t="s">
        <v>2186</v>
      </c>
      <c r="B451" s="29" t="s">
        <v>2248</v>
      </c>
      <c r="C451" s="29" t="s">
        <v>2246</v>
      </c>
      <c r="D451" s="29">
        <v>900</v>
      </c>
      <c r="E451" s="192" t="s">
        <v>3156</v>
      </c>
      <c r="F451" s="198" t="s">
        <v>3155</v>
      </c>
      <c r="G451" s="192" t="s">
        <v>1871</v>
      </c>
      <c r="H451" s="29" t="s">
        <v>3349</v>
      </c>
      <c r="I451" s="29" t="s">
        <v>1258</v>
      </c>
    </row>
    <row r="452" spans="1:9" ht="12.75">
      <c r="A452" s="15" t="s">
        <v>2186</v>
      </c>
      <c r="B452" s="29" t="s">
        <v>2248</v>
      </c>
      <c r="C452" s="29" t="s">
        <v>2246</v>
      </c>
      <c r="D452" s="291">
        <v>900</v>
      </c>
      <c r="E452" s="192" t="s">
        <v>3148</v>
      </c>
      <c r="F452" s="198" t="s">
        <v>3147</v>
      </c>
      <c r="G452" s="192" t="s">
        <v>1872</v>
      </c>
      <c r="H452" s="29" t="s">
        <v>3349</v>
      </c>
      <c r="I452" s="29" t="s">
        <v>1258</v>
      </c>
    </row>
    <row r="453" spans="1:9" ht="12.75">
      <c r="A453" s="15" t="s">
        <v>2186</v>
      </c>
      <c r="B453" s="35" t="s">
        <v>1627</v>
      </c>
      <c r="C453" s="9">
        <v>5</v>
      </c>
      <c r="D453" s="38"/>
      <c r="E453" s="192" t="s">
        <v>3146</v>
      </c>
      <c r="F453" s="198" t="s">
        <v>3145</v>
      </c>
      <c r="G453" s="150"/>
      <c r="H453" s="9" t="s">
        <v>1639</v>
      </c>
      <c r="I453" s="9" t="s">
        <v>1226</v>
      </c>
    </row>
    <row r="454" spans="1:9" ht="12.75">
      <c r="A454" s="15" t="s">
        <v>2186</v>
      </c>
      <c r="B454" s="35" t="s">
        <v>1627</v>
      </c>
      <c r="C454" s="9">
        <v>5</v>
      </c>
      <c r="D454" s="38"/>
      <c r="E454" s="192" t="s">
        <v>1858</v>
      </c>
      <c r="F454" s="198" t="s">
        <v>1857</v>
      </c>
      <c r="G454" s="150"/>
      <c r="H454" s="9" t="s">
        <v>2252</v>
      </c>
      <c r="I454" s="9" t="s">
        <v>1226</v>
      </c>
    </row>
    <row r="455" spans="1:9" ht="12.75">
      <c r="A455" s="33"/>
      <c r="B455" s="19"/>
      <c r="C455" s="19"/>
      <c r="D455" s="19"/>
      <c r="E455" s="145"/>
      <c r="F455" s="21"/>
      <c r="G455" s="149"/>
      <c r="H455" s="19"/>
      <c r="I455" s="19"/>
    </row>
    <row r="456" spans="1:9" ht="12.75">
      <c r="A456" s="22" t="s">
        <v>1602</v>
      </c>
      <c r="B456" s="8" t="s">
        <v>2252</v>
      </c>
      <c r="C456" s="5">
        <v>11.5</v>
      </c>
      <c r="D456" s="9">
        <v>1000</v>
      </c>
      <c r="E456" s="192" t="s">
        <v>1238</v>
      </c>
      <c r="F456" s="198" t="s">
        <v>2256</v>
      </c>
      <c r="G456" s="192" t="s">
        <v>1871</v>
      </c>
      <c r="H456" s="5" t="s">
        <v>2252</v>
      </c>
      <c r="I456" s="5" t="s">
        <v>1255</v>
      </c>
    </row>
    <row r="457" spans="1:9" ht="12.75">
      <c r="A457" s="22" t="s">
        <v>1602</v>
      </c>
      <c r="B457" s="8"/>
      <c r="C457" s="5">
        <v>11.5</v>
      </c>
      <c r="D457" s="9">
        <v>1000</v>
      </c>
      <c r="E457" s="192" t="s">
        <v>1239</v>
      </c>
      <c r="F457" s="198" t="s">
        <v>2257</v>
      </c>
      <c r="G457" s="192" t="s">
        <v>1872</v>
      </c>
      <c r="H457" s="5" t="s">
        <v>2252</v>
      </c>
      <c r="I457" s="5" t="s">
        <v>1255</v>
      </c>
    </row>
    <row r="458" spans="1:9" ht="12.75">
      <c r="A458" s="22" t="s">
        <v>1602</v>
      </c>
      <c r="B458" s="3" t="s">
        <v>1263</v>
      </c>
      <c r="C458" s="5">
        <v>11.5</v>
      </c>
      <c r="D458" s="9">
        <v>300</v>
      </c>
      <c r="E458" s="192" t="s">
        <v>1241</v>
      </c>
      <c r="F458" s="198" t="s">
        <v>2258</v>
      </c>
      <c r="G458" s="192" t="s">
        <v>1871</v>
      </c>
      <c r="H458" s="5" t="s">
        <v>2252</v>
      </c>
      <c r="I458" s="5" t="s">
        <v>1256</v>
      </c>
    </row>
    <row r="459" spans="1:9" ht="12.75">
      <c r="A459" s="22" t="s">
        <v>1602</v>
      </c>
      <c r="B459" s="3" t="s">
        <v>1263</v>
      </c>
      <c r="C459" s="5">
        <v>11.5</v>
      </c>
      <c r="D459" s="9">
        <v>300</v>
      </c>
      <c r="E459" s="192" t="s">
        <v>1242</v>
      </c>
      <c r="F459" s="198" t="s">
        <v>2259</v>
      </c>
      <c r="G459" s="192" t="s">
        <v>1872</v>
      </c>
      <c r="H459" s="5" t="s">
        <v>2252</v>
      </c>
      <c r="I459" s="5" t="s">
        <v>1256</v>
      </c>
    </row>
    <row r="460" spans="1:9" ht="12.75">
      <c r="A460" s="22" t="s">
        <v>1602</v>
      </c>
      <c r="B460" s="8" t="s">
        <v>1639</v>
      </c>
      <c r="C460" s="5">
        <v>11.5</v>
      </c>
      <c r="D460" s="9">
        <v>1000</v>
      </c>
      <c r="E460" s="195" t="s">
        <v>1233</v>
      </c>
      <c r="F460" s="197" t="s">
        <v>2260</v>
      </c>
      <c r="G460" s="195" t="s">
        <v>1871</v>
      </c>
      <c r="H460" s="5" t="s">
        <v>1639</v>
      </c>
      <c r="I460" s="5" t="s">
        <v>1255</v>
      </c>
    </row>
    <row r="461" spans="1:9" ht="12.75">
      <c r="A461" s="22" t="s">
        <v>1602</v>
      </c>
      <c r="B461" s="8"/>
      <c r="C461" s="5">
        <v>11.5</v>
      </c>
      <c r="D461" s="9">
        <v>1000</v>
      </c>
      <c r="E461" s="192" t="s">
        <v>1234</v>
      </c>
      <c r="F461" s="198" t="s">
        <v>2261</v>
      </c>
      <c r="G461" s="192" t="s">
        <v>1872</v>
      </c>
      <c r="H461" s="5" t="s">
        <v>1639</v>
      </c>
      <c r="I461" s="5" t="s">
        <v>1255</v>
      </c>
    </row>
    <row r="462" spans="1:9" ht="12.75">
      <c r="A462" s="22" t="s">
        <v>1602</v>
      </c>
      <c r="B462" s="3" t="s">
        <v>1263</v>
      </c>
      <c r="C462" s="5">
        <v>11.5</v>
      </c>
      <c r="D462" s="9">
        <v>300</v>
      </c>
      <c r="E462" s="192" t="s">
        <v>1236</v>
      </c>
      <c r="F462" s="198" t="s">
        <v>2262</v>
      </c>
      <c r="G462" s="192" t="s">
        <v>1871</v>
      </c>
      <c r="H462" s="5" t="s">
        <v>1639</v>
      </c>
      <c r="I462" s="5" t="s">
        <v>1256</v>
      </c>
    </row>
    <row r="463" spans="1:9" ht="12.75">
      <c r="A463" s="22" t="s">
        <v>1602</v>
      </c>
      <c r="B463" s="3" t="s">
        <v>1263</v>
      </c>
      <c r="C463" s="5">
        <v>11.5</v>
      </c>
      <c r="D463" s="9">
        <v>300</v>
      </c>
      <c r="E463" s="192" t="s">
        <v>1237</v>
      </c>
      <c r="F463" s="198" t="s">
        <v>2263</v>
      </c>
      <c r="G463" s="192" t="s">
        <v>1872</v>
      </c>
      <c r="H463" s="5" t="s">
        <v>1639</v>
      </c>
      <c r="I463" s="5" t="s">
        <v>1256</v>
      </c>
    </row>
    <row r="464" spans="1:9" ht="12.75">
      <c r="A464" s="22" t="s">
        <v>1602</v>
      </c>
      <c r="B464" s="3" t="s">
        <v>2248</v>
      </c>
      <c r="C464" s="5" t="s">
        <v>2246</v>
      </c>
      <c r="D464" s="9">
        <v>300</v>
      </c>
      <c r="E464" s="192" t="s">
        <v>1243</v>
      </c>
      <c r="F464" s="198" t="s">
        <v>2264</v>
      </c>
      <c r="G464" s="192" t="s">
        <v>1871</v>
      </c>
      <c r="H464" s="5" t="s">
        <v>3349</v>
      </c>
      <c r="I464" s="5" t="s">
        <v>2128</v>
      </c>
    </row>
    <row r="465" spans="1:9" ht="12.75">
      <c r="A465" s="22" t="s">
        <v>1602</v>
      </c>
      <c r="B465" s="3" t="s">
        <v>2248</v>
      </c>
      <c r="C465" s="5" t="s">
        <v>2246</v>
      </c>
      <c r="D465" s="9">
        <v>300</v>
      </c>
      <c r="E465" s="192" t="s">
        <v>1244</v>
      </c>
      <c r="F465" s="198" t="s">
        <v>2265</v>
      </c>
      <c r="G465" s="192" t="s">
        <v>1872</v>
      </c>
      <c r="H465" s="5" t="s">
        <v>3349</v>
      </c>
      <c r="I465" s="5" t="s">
        <v>2128</v>
      </c>
    </row>
    <row r="466" spans="1:9" ht="12.75">
      <c r="A466" s="22" t="s">
        <v>1602</v>
      </c>
      <c r="B466" s="3" t="s">
        <v>2250</v>
      </c>
      <c r="C466" s="5" t="s">
        <v>2246</v>
      </c>
      <c r="D466" s="9">
        <v>150</v>
      </c>
      <c r="E466" s="192" t="s">
        <v>1245</v>
      </c>
      <c r="F466" s="198" t="s">
        <v>2266</v>
      </c>
      <c r="G466" s="192" t="s">
        <v>1871</v>
      </c>
      <c r="H466" s="5" t="s">
        <v>3349</v>
      </c>
      <c r="I466" s="5" t="s">
        <v>1258</v>
      </c>
    </row>
    <row r="467" spans="1:9" ht="12.75">
      <c r="A467" s="22" t="s">
        <v>1602</v>
      </c>
      <c r="B467" s="3" t="s">
        <v>2250</v>
      </c>
      <c r="C467" s="5" t="s">
        <v>2246</v>
      </c>
      <c r="D467" s="9">
        <v>150</v>
      </c>
      <c r="E467" s="192" t="s">
        <v>1246</v>
      </c>
      <c r="F467" s="198" t="s">
        <v>2267</v>
      </c>
      <c r="G467" s="192" t="s">
        <v>1872</v>
      </c>
      <c r="H467" s="5" t="s">
        <v>3349</v>
      </c>
      <c r="I467" s="5" t="s">
        <v>1258</v>
      </c>
    </row>
    <row r="468" spans="1:9" ht="12.75">
      <c r="A468" s="22" t="s">
        <v>1602</v>
      </c>
      <c r="B468" s="3" t="s">
        <v>2248</v>
      </c>
      <c r="C468" s="5" t="s">
        <v>2246</v>
      </c>
      <c r="D468" s="9">
        <v>300</v>
      </c>
      <c r="E468" s="192" t="s">
        <v>1247</v>
      </c>
      <c r="F468" s="198" t="s">
        <v>2268</v>
      </c>
      <c r="G468" s="192" t="s">
        <v>1871</v>
      </c>
      <c r="H468" s="5" t="s">
        <v>3349</v>
      </c>
      <c r="I468" s="5" t="s">
        <v>1258</v>
      </c>
    </row>
    <row r="469" spans="1:9" ht="12.75">
      <c r="A469" s="22" t="s">
        <v>1602</v>
      </c>
      <c r="B469" s="3" t="s">
        <v>2248</v>
      </c>
      <c r="C469" s="5" t="s">
        <v>2246</v>
      </c>
      <c r="D469" s="9">
        <v>300</v>
      </c>
      <c r="E469" s="195" t="s">
        <v>1248</v>
      </c>
      <c r="F469" s="197" t="s">
        <v>2269</v>
      </c>
      <c r="G469" s="195" t="s">
        <v>1872</v>
      </c>
      <c r="H469" s="5" t="s">
        <v>3349</v>
      </c>
      <c r="I469" s="5" t="s">
        <v>1258</v>
      </c>
    </row>
    <row r="470" spans="1:9" ht="12.75">
      <c r="A470" s="22" t="s">
        <v>1602</v>
      </c>
      <c r="B470" s="8" t="s">
        <v>1627</v>
      </c>
      <c r="C470" s="5">
        <v>11.5</v>
      </c>
      <c r="D470" s="5"/>
      <c r="E470" s="192" t="s">
        <v>1235</v>
      </c>
      <c r="F470" s="198" t="s">
        <v>2270</v>
      </c>
      <c r="G470" s="147"/>
      <c r="H470" s="5" t="s">
        <v>1639</v>
      </c>
      <c r="I470" s="5" t="s">
        <v>1226</v>
      </c>
    </row>
    <row r="471" spans="1:9" ht="12.75">
      <c r="A471" s="22" t="s">
        <v>1602</v>
      </c>
      <c r="B471" s="8" t="s">
        <v>1627</v>
      </c>
      <c r="C471" s="5">
        <v>11.5</v>
      </c>
      <c r="D471" s="5"/>
      <c r="E471" s="192" t="s">
        <v>1240</v>
      </c>
      <c r="F471" s="198" t="s">
        <v>2271</v>
      </c>
      <c r="G471" s="147"/>
      <c r="H471" s="5" t="s">
        <v>2252</v>
      </c>
      <c r="I471" s="5" t="s">
        <v>1226</v>
      </c>
    </row>
    <row r="472" spans="1:9" ht="12.75">
      <c r="A472" s="33"/>
      <c r="B472" s="19"/>
      <c r="C472" s="19"/>
      <c r="D472" s="19"/>
      <c r="E472" s="145"/>
      <c r="F472" s="21"/>
      <c r="G472" s="149"/>
      <c r="H472" s="19"/>
      <c r="I472" s="19"/>
    </row>
    <row r="473" spans="1:9" ht="12.75">
      <c r="A473" s="23" t="s">
        <v>1604</v>
      </c>
      <c r="B473" s="3" t="s">
        <v>1260</v>
      </c>
      <c r="C473" s="3">
        <v>8</v>
      </c>
      <c r="D473" s="3">
        <v>15000</v>
      </c>
      <c r="E473" s="195" t="s">
        <v>2539</v>
      </c>
      <c r="F473" s="197" t="s">
        <v>2272</v>
      </c>
      <c r="G473" s="195" t="s">
        <v>1872</v>
      </c>
      <c r="H473" s="3" t="s">
        <v>2252</v>
      </c>
      <c r="I473" s="3" t="s">
        <v>1255</v>
      </c>
    </row>
    <row r="474" spans="1:9" ht="12.75">
      <c r="A474" s="23" t="s">
        <v>1604</v>
      </c>
      <c r="B474" s="3" t="s">
        <v>1261</v>
      </c>
      <c r="C474" s="3">
        <v>8</v>
      </c>
      <c r="D474" s="3">
        <v>5000</v>
      </c>
      <c r="E474" s="195" t="s">
        <v>2537</v>
      </c>
      <c r="F474" s="197" t="s">
        <v>2273</v>
      </c>
      <c r="G474" s="195" t="s">
        <v>1871</v>
      </c>
      <c r="H474" s="3" t="s">
        <v>2252</v>
      </c>
      <c r="I474" s="3" t="s">
        <v>1255</v>
      </c>
    </row>
    <row r="475" spans="1:9" ht="12.75">
      <c r="A475" s="23" t="s">
        <v>1604</v>
      </c>
      <c r="B475" s="3" t="s">
        <v>1261</v>
      </c>
      <c r="C475" s="3">
        <v>8</v>
      </c>
      <c r="D475" s="3">
        <v>5000</v>
      </c>
      <c r="E475" s="195" t="s">
        <v>2538</v>
      </c>
      <c r="F475" s="197" t="s">
        <v>2274</v>
      </c>
      <c r="G475" s="195" t="s">
        <v>1872</v>
      </c>
      <c r="H475" s="3" t="s">
        <v>2252</v>
      </c>
      <c r="I475" s="3" t="s">
        <v>1255</v>
      </c>
    </row>
    <row r="476" spans="1:9" ht="12.75">
      <c r="A476" s="23" t="s">
        <v>1604</v>
      </c>
      <c r="B476" s="3" t="s">
        <v>407</v>
      </c>
      <c r="C476" s="3">
        <v>8</v>
      </c>
      <c r="D476" s="3">
        <v>10000</v>
      </c>
      <c r="E476" s="195" t="s">
        <v>2540</v>
      </c>
      <c r="F476" s="197" t="s">
        <v>2275</v>
      </c>
      <c r="G476" s="195" t="s">
        <v>1872</v>
      </c>
      <c r="H476" s="3" t="s">
        <v>2252</v>
      </c>
      <c r="I476" s="3" t="s">
        <v>1256</v>
      </c>
    </row>
    <row r="477" spans="1:9" ht="12.75">
      <c r="A477" s="23" t="s">
        <v>1604</v>
      </c>
      <c r="B477" s="3" t="s">
        <v>409</v>
      </c>
      <c r="C477" s="3">
        <v>8</v>
      </c>
      <c r="D477" s="3">
        <v>6000</v>
      </c>
      <c r="E477" s="195" t="s">
        <v>2541</v>
      </c>
      <c r="F477" s="197" t="s">
        <v>1713</v>
      </c>
      <c r="G477" s="195" t="s">
        <v>1872</v>
      </c>
      <c r="H477" s="3" t="s">
        <v>2252</v>
      </c>
      <c r="I477" s="3" t="s">
        <v>1256</v>
      </c>
    </row>
    <row r="478" spans="1:9" ht="12.75">
      <c r="A478" s="23" t="s">
        <v>1604</v>
      </c>
      <c r="B478" s="3" t="s">
        <v>410</v>
      </c>
      <c r="C478" s="3">
        <v>8</v>
      </c>
      <c r="D478" s="3">
        <v>2000</v>
      </c>
      <c r="E478" s="195" t="s">
        <v>2542</v>
      </c>
      <c r="F478" s="197" t="s">
        <v>1714</v>
      </c>
      <c r="G478" s="195" t="s">
        <v>1871</v>
      </c>
      <c r="H478" s="3" t="s">
        <v>2252</v>
      </c>
      <c r="I478" s="3" t="s">
        <v>1256</v>
      </c>
    </row>
    <row r="479" spans="1:9" ht="12.75">
      <c r="A479" s="23" t="s">
        <v>1604</v>
      </c>
      <c r="B479" s="3" t="s">
        <v>410</v>
      </c>
      <c r="C479" s="3">
        <v>8</v>
      </c>
      <c r="D479" s="3">
        <v>2000</v>
      </c>
      <c r="E479" s="195" t="s">
        <v>2543</v>
      </c>
      <c r="F479" s="197" t="s">
        <v>1715</v>
      </c>
      <c r="G479" s="195" t="s">
        <v>1872</v>
      </c>
      <c r="H479" s="3" t="s">
        <v>2252</v>
      </c>
      <c r="I479" s="3" t="s">
        <v>1256</v>
      </c>
    </row>
    <row r="480" spans="1:9" ht="12.75">
      <c r="A480" s="23" t="s">
        <v>1604</v>
      </c>
      <c r="B480" s="3" t="s">
        <v>412</v>
      </c>
      <c r="C480" s="3">
        <v>8</v>
      </c>
      <c r="D480" s="5">
        <v>6000</v>
      </c>
      <c r="E480" s="195" t="s">
        <v>2544</v>
      </c>
      <c r="F480" s="197" t="s">
        <v>1716</v>
      </c>
      <c r="G480" s="195" t="s">
        <v>1872</v>
      </c>
      <c r="H480" s="3" t="s">
        <v>2252</v>
      </c>
      <c r="I480" s="3" t="s">
        <v>2128</v>
      </c>
    </row>
    <row r="481" spans="1:9" ht="12.75">
      <c r="A481" s="23" t="s">
        <v>1604</v>
      </c>
      <c r="B481" s="3" t="s">
        <v>3190</v>
      </c>
      <c r="C481" s="3">
        <v>8</v>
      </c>
      <c r="D481" s="5">
        <v>2000</v>
      </c>
      <c r="E481" s="195" t="s">
        <v>2545</v>
      </c>
      <c r="F481" s="197" t="s">
        <v>1717</v>
      </c>
      <c r="G481" s="195" t="s">
        <v>1871</v>
      </c>
      <c r="H481" s="3" t="s">
        <v>2252</v>
      </c>
      <c r="I481" s="3" t="s">
        <v>2128</v>
      </c>
    </row>
    <row r="482" spans="1:9" ht="12.75">
      <c r="A482" s="23" t="s">
        <v>1604</v>
      </c>
      <c r="B482" s="3" t="s">
        <v>3190</v>
      </c>
      <c r="C482" s="3">
        <v>8</v>
      </c>
      <c r="D482" s="5">
        <v>2000</v>
      </c>
      <c r="E482" s="195" t="s">
        <v>2546</v>
      </c>
      <c r="F482" s="197" t="s">
        <v>1718</v>
      </c>
      <c r="G482" s="195" t="s">
        <v>1872</v>
      </c>
      <c r="H482" s="3" t="s">
        <v>2252</v>
      </c>
      <c r="I482" s="3" t="s">
        <v>2128</v>
      </c>
    </row>
    <row r="483" spans="1:9" ht="12.75">
      <c r="A483" s="23" t="s">
        <v>1604</v>
      </c>
      <c r="B483" s="3" t="s">
        <v>3191</v>
      </c>
      <c r="C483" s="3">
        <v>8</v>
      </c>
      <c r="D483" s="5">
        <v>3000</v>
      </c>
      <c r="E483" s="195" t="s">
        <v>2547</v>
      </c>
      <c r="F483" s="197" t="s">
        <v>1719</v>
      </c>
      <c r="G483" s="195" t="s">
        <v>1872</v>
      </c>
      <c r="H483" s="3" t="s">
        <v>2252</v>
      </c>
      <c r="I483" s="3" t="s">
        <v>1258</v>
      </c>
    </row>
    <row r="484" spans="1:9" ht="12.75">
      <c r="A484" s="23" t="s">
        <v>1604</v>
      </c>
      <c r="B484" s="3" t="s">
        <v>3192</v>
      </c>
      <c r="C484" s="3">
        <v>8</v>
      </c>
      <c r="D484" s="5">
        <v>6000</v>
      </c>
      <c r="E484" s="195" t="s">
        <v>2548</v>
      </c>
      <c r="F484" s="197" t="s">
        <v>1720</v>
      </c>
      <c r="G484" s="195" t="s">
        <v>1872</v>
      </c>
      <c r="H484" s="3" t="s">
        <v>2252</v>
      </c>
      <c r="I484" s="3" t="s">
        <v>1258</v>
      </c>
    </row>
    <row r="485" spans="1:9" ht="12.75">
      <c r="A485" s="23" t="s">
        <v>1604</v>
      </c>
      <c r="B485" s="3" t="s">
        <v>3193</v>
      </c>
      <c r="C485" s="3">
        <v>8</v>
      </c>
      <c r="D485" s="5">
        <v>1000</v>
      </c>
      <c r="E485" s="195" t="s">
        <v>2549</v>
      </c>
      <c r="F485" s="197" t="s">
        <v>1721</v>
      </c>
      <c r="G485" s="195" t="s">
        <v>1871</v>
      </c>
      <c r="H485" s="3" t="s">
        <v>2252</v>
      </c>
      <c r="I485" s="3" t="s">
        <v>1258</v>
      </c>
    </row>
    <row r="486" spans="1:9" ht="12.75">
      <c r="A486" s="23" t="s">
        <v>1604</v>
      </c>
      <c r="B486" s="3" t="s">
        <v>3193</v>
      </c>
      <c r="C486" s="3">
        <v>8</v>
      </c>
      <c r="D486" s="5">
        <v>1000</v>
      </c>
      <c r="E486" s="195" t="s">
        <v>2550</v>
      </c>
      <c r="F486" s="197" t="s">
        <v>1722</v>
      </c>
      <c r="G486" s="195" t="s">
        <v>1872</v>
      </c>
      <c r="H486" s="3" t="s">
        <v>2252</v>
      </c>
      <c r="I486" s="3" t="s">
        <v>1258</v>
      </c>
    </row>
    <row r="487" spans="1:9" ht="12.75">
      <c r="A487" s="23" t="s">
        <v>1604</v>
      </c>
      <c r="B487" s="3" t="s">
        <v>3194</v>
      </c>
      <c r="C487" s="3">
        <v>8</v>
      </c>
      <c r="D487" s="5">
        <v>2000</v>
      </c>
      <c r="E487" s="195" t="s">
        <v>2551</v>
      </c>
      <c r="F487" s="197" t="s">
        <v>1723</v>
      </c>
      <c r="G487" s="195" t="s">
        <v>1871</v>
      </c>
      <c r="H487" s="3" t="s">
        <v>2252</v>
      </c>
      <c r="I487" s="3" t="s">
        <v>1258</v>
      </c>
    </row>
    <row r="488" spans="1:9" ht="12.75">
      <c r="A488" s="23" t="s">
        <v>1604</v>
      </c>
      <c r="B488" s="3" t="s">
        <v>3194</v>
      </c>
      <c r="C488" s="3">
        <v>8</v>
      </c>
      <c r="D488" s="5">
        <v>2000</v>
      </c>
      <c r="E488" s="195" t="s">
        <v>2552</v>
      </c>
      <c r="F488" s="197" t="s">
        <v>1724</v>
      </c>
      <c r="G488" s="195" t="s">
        <v>1872</v>
      </c>
      <c r="H488" s="3" t="s">
        <v>2252</v>
      </c>
      <c r="I488" s="3" t="s">
        <v>1258</v>
      </c>
    </row>
    <row r="489" spans="1:9" ht="12.75">
      <c r="A489" s="23" t="s">
        <v>1604</v>
      </c>
      <c r="B489" s="27" t="s">
        <v>1262</v>
      </c>
      <c r="C489" s="3">
        <v>8</v>
      </c>
      <c r="D489" s="3"/>
      <c r="E489" s="195" t="s">
        <v>2553</v>
      </c>
      <c r="F489" s="197" t="s">
        <v>1725</v>
      </c>
      <c r="G489" s="152"/>
      <c r="H489" s="3" t="s">
        <v>3349</v>
      </c>
      <c r="I489" s="3" t="s">
        <v>1227</v>
      </c>
    </row>
    <row r="490" spans="1:9" ht="12.75">
      <c r="A490" s="134" t="s">
        <v>406</v>
      </c>
      <c r="B490" s="32"/>
      <c r="C490" s="32"/>
      <c r="D490" s="32"/>
      <c r="E490" s="222"/>
      <c r="F490" s="7"/>
      <c r="G490" s="147"/>
      <c r="H490" s="32"/>
      <c r="I490" s="32"/>
    </row>
    <row r="491" spans="1:9" ht="12.75">
      <c r="A491" s="33"/>
      <c r="B491" s="19"/>
      <c r="C491" s="19"/>
      <c r="D491" s="19"/>
      <c r="E491" s="145"/>
      <c r="F491" s="21"/>
      <c r="G491" s="149"/>
      <c r="H491" s="19"/>
      <c r="I491" s="19"/>
    </row>
    <row r="492" spans="1:9" ht="12.75">
      <c r="A492" s="15" t="s">
        <v>2196</v>
      </c>
      <c r="B492" s="35" t="s">
        <v>2252</v>
      </c>
      <c r="C492" s="9">
        <v>11</v>
      </c>
      <c r="D492" s="9">
        <v>400</v>
      </c>
      <c r="E492" s="192" t="s">
        <v>292</v>
      </c>
      <c r="F492" s="198" t="s">
        <v>291</v>
      </c>
      <c r="G492" s="192" t="s">
        <v>1871</v>
      </c>
      <c r="H492" s="9" t="s">
        <v>2252</v>
      </c>
      <c r="I492" s="9" t="s">
        <v>1255</v>
      </c>
    </row>
    <row r="493" spans="1:9" ht="12.75">
      <c r="A493" s="15" t="s">
        <v>2196</v>
      </c>
      <c r="B493" s="35"/>
      <c r="C493" s="9">
        <v>11</v>
      </c>
      <c r="D493" s="9">
        <v>400</v>
      </c>
      <c r="E493" s="192" t="s">
        <v>275</v>
      </c>
      <c r="F493" s="198" t="s">
        <v>274</v>
      </c>
      <c r="G493" s="192" t="s">
        <v>1872</v>
      </c>
      <c r="H493" s="9" t="s">
        <v>2252</v>
      </c>
      <c r="I493" s="9" t="s">
        <v>1255</v>
      </c>
    </row>
    <row r="494" spans="1:9" ht="12.75">
      <c r="A494" s="15" t="s">
        <v>2196</v>
      </c>
      <c r="B494" s="9" t="s">
        <v>1256</v>
      </c>
      <c r="C494" s="9">
        <v>11</v>
      </c>
      <c r="D494" s="9">
        <v>200</v>
      </c>
      <c r="E494" s="192" t="s">
        <v>290</v>
      </c>
      <c r="F494" s="198" t="s">
        <v>289</v>
      </c>
      <c r="G494" s="192" t="s">
        <v>1871</v>
      </c>
      <c r="H494" s="9" t="s">
        <v>2252</v>
      </c>
      <c r="I494" s="9" t="s">
        <v>1256</v>
      </c>
    </row>
    <row r="495" spans="1:9" ht="12.75">
      <c r="A495" s="15" t="s">
        <v>2196</v>
      </c>
      <c r="B495" s="9" t="s">
        <v>1256</v>
      </c>
      <c r="C495" s="9">
        <v>11</v>
      </c>
      <c r="D495" s="9">
        <v>200</v>
      </c>
      <c r="E495" s="192" t="s">
        <v>273</v>
      </c>
      <c r="F495" s="198" t="s">
        <v>272</v>
      </c>
      <c r="G495" s="192" t="s">
        <v>1872</v>
      </c>
      <c r="H495" s="9" t="s">
        <v>2252</v>
      </c>
      <c r="I495" s="9" t="s">
        <v>1256</v>
      </c>
    </row>
    <row r="496" spans="1:9" ht="12.75">
      <c r="A496" s="15" t="s">
        <v>2196</v>
      </c>
      <c r="B496" s="9" t="s">
        <v>3412</v>
      </c>
      <c r="C496" s="9">
        <v>11</v>
      </c>
      <c r="D496" s="9">
        <v>200</v>
      </c>
      <c r="E496" s="192" t="s">
        <v>294</v>
      </c>
      <c r="F496" s="198" t="s">
        <v>293</v>
      </c>
      <c r="G496" s="192" t="s">
        <v>1871</v>
      </c>
      <c r="H496" s="9" t="s">
        <v>2252</v>
      </c>
      <c r="I496" s="9" t="s">
        <v>1256</v>
      </c>
    </row>
    <row r="497" spans="1:9" ht="12.75">
      <c r="A497" s="15" t="s">
        <v>2196</v>
      </c>
      <c r="B497" s="9" t="s">
        <v>3412</v>
      </c>
      <c r="C497" s="9">
        <v>11</v>
      </c>
      <c r="D497" s="9">
        <v>200</v>
      </c>
      <c r="E497" s="195" t="s">
        <v>277</v>
      </c>
      <c r="F497" s="197" t="s">
        <v>276</v>
      </c>
      <c r="G497" s="195" t="s">
        <v>1872</v>
      </c>
      <c r="H497" s="9" t="s">
        <v>2252</v>
      </c>
      <c r="I497" s="9" t="s">
        <v>1256</v>
      </c>
    </row>
    <row r="498" spans="1:9" ht="12.75">
      <c r="A498" s="15" t="s">
        <v>2196</v>
      </c>
      <c r="B498" s="35" t="s">
        <v>1639</v>
      </c>
      <c r="C498" s="9">
        <v>11</v>
      </c>
      <c r="D498" s="9">
        <v>400</v>
      </c>
      <c r="E498" s="192" t="s">
        <v>297</v>
      </c>
      <c r="F498" s="198" t="s">
        <v>296</v>
      </c>
      <c r="G498" s="192" t="s">
        <v>1871</v>
      </c>
      <c r="H498" s="9" t="s">
        <v>1639</v>
      </c>
      <c r="I498" s="9" t="s">
        <v>1255</v>
      </c>
    </row>
    <row r="499" spans="1:9" ht="12.75">
      <c r="A499" s="15" t="s">
        <v>2196</v>
      </c>
      <c r="B499" s="35"/>
      <c r="C499" s="9">
        <v>11</v>
      </c>
      <c r="D499" s="9">
        <v>400</v>
      </c>
      <c r="E499" s="192" t="s">
        <v>281</v>
      </c>
      <c r="F499" s="198" t="s">
        <v>280</v>
      </c>
      <c r="G499" s="192" t="s">
        <v>1872</v>
      </c>
      <c r="H499" s="9" t="s">
        <v>1639</v>
      </c>
      <c r="I499" s="9" t="s">
        <v>1255</v>
      </c>
    </row>
    <row r="500" spans="1:9" ht="12.75">
      <c r="A500" s="15" t="s">
        <v>2196</v>
      </c>
      <c r="B500" s="9" t="s">
        <v>1256</v>
      </c>
      <c r="C500" s="9">
        <v>11</v>
      </c>
      <c r="D500" s="9">
        <v>200</v>
      </c>
      <c r="E500" s="192" t="s">
        <v>295</v>
      </c>
      <c r="F500" s="198" t="s">
        <v>3583</v>
      </c>
      <c r="G500" s="192" t="s">
        <v>1871</v>
      </c>
      <c r="H500" s="9" t="s">
        <v>1639</v>
      </c>
      <c r="I500" s="9" t="s">
        <v>1256</v>
      </c>
    </row>
    <row r="501" spans="1:9" ht="12.75">
      <c r="A501" s="15" t="s">
        <v>2196</v>
      </c>
      <c r="B501" s="9" t="s">
        <v>1256</v>
      </c>
      <c r="C501" s="9">
        <v>11</v>
      </c>
      <c r="D501" s="9">
        <v>200</v>
      </c>
      <c r="E501" s="192" t="s">
        <v>279</v>
      </c>
      <c r="F501" s="198" t="s">
        <v>278</v>
      </c>
      <c r="G501" s="192" t="s">
        <v>1872</v>
      </c>
      <c r="H501" s="9" t="s">
        <v>1639</v>
      </c>
      <c r="I501" s="9" t="s">
        <v>1256</v>
      </c>
    </row>
    <row r="502" spans="1:9" ht="12.75">
      <c r="A502" s="15" t="s">
        <v>2196</v>
      </c>
      <c r="B502" s="9" t="s">
        <v>3412</v>
      </c>
      <c r="C502" s="9">
        <v>11</v>
      </c>
      <c r="D502" s="9">
        <v>200</v>
      </c>
      <c r="E502" s="192" t="s">
        <v>299</v>
      </c>
      <c r="F502" s="198" t="s">
        <v>298</v>
      </c>
      <c r="G502" s="192" t="s">
        <v>1871</v>
      </c>
      <c r="H502" s="9" t="s">
        <v>1639</v>
      </c>
      <c r="I502" s="9" t="s">
        <v>1256</v>
      </c>
    </row>
    <row r="503" spans="1:9" ht="12.75">
      <c r="A503" s="15" t="s">
        <v>2196</v>
      </c>
      <c r="B503" s="9" t="s">
        <v>3412</v>
      </c>
      <c r="C503" s="9">
        <v>11</v>
      </c>
      <c r="D503" s="9">
        <v>200</v>
      </c>
      <c r="E503" s="192" t="s">
        <v>283</v>
      </c>
      <c r="F503" s="198" t="s">
        <v>282</v>
      </c>
      <c r="G503" s="192" t="s">
        <v>1872</v>
      </c>
      <c r="H503" s="9" t="s">
        <v>1639</v>
      </c>
      <c r="I503" s="9" t="s">
        <v>1256</v>
      </c>
    </row>
    <row r="504" spans="1:9" ht="12.75">
      <c r="A504" s="15" t="s">
        <v>2196</v>
      </c>
      <c r="B504" s="9" t="s">
        <v>2554</v>
      </c>
      <c r="C504" s="9" t="s">
        <v>2246</v>
      </c>
      <c r="D504" s="9">
        <v>200</v>
      </c>
      <c r="E504" s="195" t="s">
        <v>3582</v>
      </c>
      <c r="F504" s="197" t="s">
        <v>3581</v>
      </c>
      <c r="G504" s="195" t="s">
        <v>1871</v>
      </c>
      <c r="H504" s="9" t="s">
        <v>3349</v>
      </c>
      <c r="I504" s="9" t="s">
        <v>2128</v>
      </c>
    </row>
    <row r="505" spans="1:9" ht="12.75">
      <c r="A505" s="15" t="s">
        <v>2196</v>
      </c>
      <c r="B505" s="29" t="s">
        <v>2248</v>
      </c>
      <c r="C505" s="29" t="s">
        <v>2246</v>
      </c>
      <c r="D505" s="29">
        <v>200</v>
      </c>
      <c r="E505" s="195" t="s">
        <v>288</v>
      </c>
      <c r="F505" s="197" t="s">
        <v>287</v>
      </c>
      <c r="G505" s="195" t="s">
        <v>1872</v>
      </c>
      <c r="H505" s="29" t="s">
        <v>3349</v>
      </c>
      <c r="I505" s="29" t="s">
        <v>2128</v>
      </c>
    </row>
    <row r="506" spans="1:9" ht="12.75">
      <c r="A506" s="15" t="s">
        <v>2196</v>
      </c>
      <c r="B506" s="29" t="s">
        <v>2250</v>
      </c>
      <c r="C506" s="29" t="s">
        <v>2246</v>
      </c>
      <c r="D506" s="29">
        <v>100</v>
      </c>
      <c r="E506" s="192" t="s">
        <v>301</v>
      </c>
      <c r="F506" s="198" t="s">
        <v>300</v>
      </c>
      <c r="G506" s="192" t="s">
        <v>1871</v>
      </c>
      <c r="H506" s="29" t="s">
        <v>3349</v>
      </c>
      <c r="I506" s="29" t="s">
        <v>1258</v>
      </c>
    </row>
    <row r="507" spans="1:9" ht="12.75">
      <c r="A507" s="15" t="s">
        <v>2196</v>
      </c>
      <c r="B507" s="29" t="s">
        <v>2250</v>
      </c>
      <c r="C507" s="29" t="s">
        <v>2246</v>
      </c>
      <c r="D507" s="29">
        <v>100</v>
      </c>
      <c r="E507" s="192" t="s">
        <v>285</v>
      </c>
      <c r="F507" s="198" t="s">
        <v>284</v>
      </c>
      <c r="G507" s="192" t="s">
        <v>1872</v>
      </c>
      <c r="H507" s="29" t="s">
        <v>3349</v>
      </c>
      <c r="I507" s="29" t="s">
        <v>1258</v>
      </c>
    </row>
    <row r="508" spans="1:9" ht="12.75">
      <c r="A508" s="15" t="s">
        <v>2196</v>
      </c>
      <c r="B508" s="29" t="s">
        <v>2248</v>
      </c>
      <c r="C508" s="29" t="s">
        <v>2246</v>
      </c>
      <c r="D508" s="29">
        <v>200</v>
      </c>
      <c r="E508" s="192" t="s">
        <v>2555</v>
      </c>
      <c r="F508" s="198" t="s">
        <v>302</v>
      </c>
      <c r="G508" s="192" t="s">
        <v>1871</v>
      </c>
      <c r="H508" s="29" t="s">
        <v>3349</v>
      </c>
      <c r="I508" s="29" t="s">
        <v>1258</v>
      </c>
    </row>
    <row r="509" spans="1:9" ht="12.75">
      <c r="A509" s="15" t="s">
        <v>2196</v>
      </c>
      <c r="B509" s="29" t="s">
        <v>2248</v>
      </c>
      <c r="C509" s="29" t="s">
        <v>2246</v>
      </c>
      <c r="D509" s="29">
        <v>200</v>
      </c>
      <c r="E509" s="192" t="s">
        <v>3580</v>
      </c>
      <c r="F509" s="198" t="s">
        <v>286</v>
      </c>
      <c r="G509" s="192" t="s">
        <v>1872</v>
      </c>
      <c r="H509" s="29" t="s">
        <v>3349</v>
      </c>
      <c r="I509" s="29" t="s">
        <v>1258</v>
      </c>
    </row>
    <row r="510" spans="1:9" ht="12.75">
      <c r="A510" s="15" t="s">
        <v>2196</v>
      </c>
      <c r="B510" s="35" t="s">
        <v>1627</v>
      </c>
      <c r="C510" s="9">
        <v>11</v>
      </c>
      <c r="D510" s="38"/>
      <c r="E510" s="192" t="s">
        <v>3587</v>
      </c>
      <c r="F510" s="198" t="s">
        <v>3586</v>
      </c>
      <c r="G510" s="150"/>
      <c r="H510" s="9" t="s">
        <v>1639</v>
      </c>
      <c r="I510" s="9" t="s">
        <v>1226</v>
      </c>
    </row>
    <row r="511" spans="1:9" ht="12.75">
      <c r="A511" s="15" t="s">
        <v>2196</v>
      </c>
      <c r="B511" s="8" t="s">
        <v>1627</v>
      </c>
      <c r="C511" s="9">
        <v>11</v>
      </c>
      <c r="D511" s="38"/>
      <c r="E511" s="192" t="s">
        <v>3585</v>
      </c>
      <c r="F511" s="198" t="s">
        <v>3584</v>
      </c>
      <c r="G511" s="150"/>
      <c r="H511" s="9" t="s">
        <v>2252</v>
      </c>
      <c r="I511" s="9" t="s">
        <v>1226</v>
      </c>
    </row>
    <row r="512" spans="1:9" ht="12.75">
      <c r="A512" s="33"/>
      <c r="B512" s="19"/>
      <c r="C512" s="19"/>
      <c r="D512" s="19"/>
      <c r="E512" s="145"/>
      <c r="F512" s="21"/>
      <c r="G512" s="149"/>
      <c r="H512" s="19"/>
      <c r="I512" s="19"/>
    </row>
    <row r="513" spans="1:10" s="125" customFormat="1" ht="12.75">
      <c r="A513" s="114" t="s">
        <v>3189</v>
      </c>
      <c r="B513" s="178" t="s">
        <v>2252</v>
      </c>
      <c r="C513" s="115">
        <v>1</v>
      </c>
      <c r="D513" s="9">
        <v>1800</v>
      </c>
      <c r="E513" s="501" t="s">
        <v>4441</v>
      </c>
      <c r="F513" s="245" t="s">
        <v>4442</v>
      </c>
      <c r="G513" s="195" t="s">
        <v>1871</v>
      </c>
      <c r="H513" s="115" t="s">
        <v>2252</v>
      </c>
      <c r="I513" s="115" t="s">
        <v>1255</v>
      </c>
      <c r="J513" s="133"/>
    </row>
    <row r="514" spans="1:10" s="125" customFormat="1" ht="12.75">
      <c r="A514" s="114" t="s">
        <v>3189</v>
      </c>
      <c r="B514" s="115"/>
      <c r="C514" s="115">
        <v>1</v>
      </c>
      <c r="D514" s="9">
        <v>1800</v>
      </c>
      <c r="E514" s="501" t="s">
        <v>4443</v>
      </c>
      <c r="F514" s="245" t="s">
        <v>4444</v>
      </c>
      <c r="G514" s="195" t="s">
        <v>1872</v>
      </c>
      <c r="H514" s="115" t="s">
        <v>2252</v>
      </c>
      <c r="I514" s="115" t="s">
        <v>1255</v>
      </c>
      <c r="J514" s="133"/>
    </row>
    <row r="515" spans="1:10" s="125" customFormat="1" ht="12.75">
      <c r="A515" s="114" t="s">
        <v>3189</v>
      </c>
      <c r="B515" s="304" t="s">
        <v>4447</v>
      </c>
      <c r="C515" s="115">
        <v>1</v>
      </c>
      <c r="D515" s="193">
        <v>800</v>
      </c>
      <c r="E515" s="501" t="s">
        <v>4448</v>
      </c>
      <c r="F515" s="245" t="s">
        <v>4449</v>
      </c>
      <c r="G515" s="192" t="s">
        <v>1871</v>
      </c>
      <c r="H515" s="115" t="s">
        <v>2252</v>
      </c>
      <c r="I515" s="115" t="s">
        <v>1256</v>
      </c>
      <c r="J515" s="133"/>
    </row>
    <row r="516" spans="1:10" s="125" customFormat="1" ht="12.75">
      <c r="A516" s="114" t="s">
        <v>3189</v>
      </c>
      <c r="B516" s="304" t="s">
        <v>4447</v>
      </c>
      <c r="C516" s="115">
        <v>1</v>
      </c>
      <c r="D516" s="193">
        <v>800</v>
      </c>
      <c r="E516" s="502" t="s">
        <v>4450</v>
      </c>
      <c r="F516" s="402" t="s">
        <v>4451</v>
      </c>
      <c r="G516" s="192" t="s">
        <v>1872</v>
      </c>
      <c r="H516" s="115" t="s">
        <v>2252</v>
      </c>
      <c r="I516" s="115" t="s">
        <v>1256</v>
      </c>
      <c r="J516" s="133"/>
    </row>
    <row r="517" spans="1:10" s="125" customFormat="1" ht="12.75">
      <c r="A517" s="114" t="s">
        <v>3189</v>
      </c>
      <c r="B517" s="9" t="s">
        <v>3409</v>
      </c>
      <c r="C517" s="115">
        <v>1</v>
      </c>
      <c r="D517" s="9">
        <v>800</v>
      </c>
      <c r="E517" s="192" t="s">
        <v>400</v>
      </c>
      <c r="F517" s="381" t="s">
        <v>400</v>
      </c>
      <c r="G517" s="192" t="s">
        <v>1871</v>
      </c>
      <c r="H517" s="115" t="s">
        <v>2252</v>
      </c>
      <c r="I517" s="115" t="s">
        <v>1256</v>
      </c>
      <c r="J517" s="133"/>
    </row>
    <row r="518" spans="1:10" s="125" customFormat="1" ht="12.75">
      <c r="A518" s="114" t="s">
        <v>3189</v>
      </c>
      <c r="B518" s="9" t="s">
        <v>3409</v>
      </c>
      <c r="C518" s="115">
        <v>1</v>
      </c>
      <c r="D518" s="9">
        <v>800</v>
      </c>
      <c r="E518" s="192" t="s">
        <v>400</v>
      </c>
      <c r="F518" s="381" t="s">
        <v>400</v>
      </c>
      <c r="G518" s="192" t="s">
        <v>1872</v>
      </c>
      <c r="H518" s="115" t="s">
        <v>2252</v>
      </c>
      <c r="I518" s="115" t="s">
        <v>1256</v>
      </c>
      <c r="J518" s="133"/>
    </row>
    <row r="519" spans="1:10" s="125" customFormat="1" ht="12.75">
      <c r="A519" s="114" t="s">
        <v>3189</v>
      </c>
      <c r="B519" s="9" t="s">
        <v>1264</v>
      </c>
      <c r="C519" s="115">
        <v>1</v>
      </c>
      <c r="D519" s="9">
        <v>600</v>
      </c>
      <c r="E519" s="192" t="s">
        <v>400</v>
      </c>
      <c r="F519" s="381" t="s">
        <v>400</v>
      </c>
      <c r="G519" s="192" t="s">
        <v>1871</v>
      </c>
      <c r="H519" s="115" t="s">
        <v>2252</v>
      </c>
      <c r="I519" s="115" t="s">
        <v>1256</v>
      </c>
      <c r="J519" s="133"/>
    </row>
    <row r="520" spans="1:10" s="125" customFormat="1" ht="12.75">
      <c r="A520" s="114" t="s">
        <v>3189</v>
      </c>
      <c r="B520" s="9" t="s">
        <v>1264</v>
      </c>
      <c r="C520" s="115">
        <v>1</v>
      </c>
      <c r="D520" s="9">
        <v>600</v>
      </c>
      <c r="E520" s="195" t="s">
        <v>400</v>
      </c>
      <c r="F520" s="380" t="s">
        <v>400</v>
      </c>
      <c r="G520" s="192" t="s">
        <v>1872</v>
      </c>
      <c r="H520" s="115" t="s">
        <v>2252</v>
      </c>
      <c r="I520" s="115" t="s">
        <v>1256</v>
      </c>
      <c r="J520" s="133"/>
    </row>
    <row r="521" spans="1:10" s="125" customFormat="1" ht="12.75">
      <c r="A521" s="114" t="s">
        <v>3189</v>
      </c>
      <c r="B521" s="9" t="s">
        <v>1265</v>
      </c>
      <c r="C521" s="115">
        <v>1</v>
      </c>
      <c r="D521" s="9">
        <v>600</v>
      </c>
      <c r="E521" s="192" t="s">
        <v>400</v>
      </c>
      <c r="F521" s="381" t="s">
        <v>400</v>
      </c>
      <c r="G521" s="192" t="s">
        <v>1871</v>
      </c>
      <c r="H521" s="115" t="s">
        <v>2252</v>
      </c>
      <c r="I521" s="115" t="s">
        <v>1256</v>
      </c>
      <c r="J521" s="133"/>
    </row>
    <row r="522" spans="1:10" s="125" customFormat="1" ht="12.75">
      <c r="A522" s="114" t="s">
        <v>3189</v>
      </c>
      <c r="B522" s="9" t="s">
        <v>1265</v>
      </c>
      <c r="C522" s="115">
        <v>1</v>
      </c>
      <c r="D522" s="9">
        <v>600</v>
      </c>
      <c r="E522" s="192" t="s">
        <v>400</v>
      </c>
      <c r="F522" s="381" t="s">
        <v>400</v>
      </c>
      <c r="G522" s="192" t="s">
        <v>1872</v>
      </c>
      <c r="H522" s="115" t="s">
        <v>2252</v>
      </c>
      <c r="I522" s="115" t="s">
        <v>1256</v>
      </c>
      <c r="J522" s="133"/>
    </row>
    <row r="523" spans="1:10" s="125" customFormat="1" ht="12.75">
      <c r="A523" s="114" t="s">
        <v>3189</v>
      </c>
      <c r="B523" s="9" t="s">
        <v>1601</v>
      </c>
      <c r="C523" s="115">
        <v>1</v>
      </c>
      <c r="D523" s="9">
        <v>1200</v>
      </c>
      <c r="E523" s="192" t="s">
        <v>400</v>
      </c>
      <c r="F523" s="381" t="s">
        <v>400</v>
      </c>
      <c r="G523" s="192" t="s">
        <v>1871</v>
      </c>
      <c r="H523" s="115" t="s">
        <v>2252</v>
      </c>
      <c r="I523" s="115" t="s">
        <v>1256</v>
      </c>
      <c r="J523" s="133"/>
    </row>
    <row r="524" spans="1:10" s="125" customFormat="1" ht="12.75">
      <c r="A524" s="114" t="s">
        <v>3189</v>
      </c>
      <c r="B524" s="9" t="s">
        <v>1601</v>
      </c>
      <c r="C524" s="115">
        <v>1</v>
      </c>
      <c r="D524" s="9">
        <v>1200</v>
      </c>
      <c r="E524" s="195" t="s">
        <v>400</v>
      </c>
      <c r="F524" s="380" t="s">
        <v>400</v>
      </c>
      <c r="G524" s="192" t="s">
        <v>1872</v>
      </c>
      <c r="H524" s="115" t="s">
        <v>2252</v>
      </c>
      <c r="I524" s="115" t="s">
        <v>1256</v>
      </c>
      <c r="J524" s="133"/>
    </row>
    <row r="525" spans="1:10" s="125" customFormat="1" ht="12.75">
      <c r="A525" s="114" t="s">
        <v>3189</v>
      </c>
      <c r="B525" s="304" t="s">
        <v>4460</v>
      </c>
      <c r="C525" s="115">
        <v>1</v>
      </c>
      <c r="D525" s="9">
        <v>1200</v>
      </c>
      <c r="E525" s="501" t="s">
        <v>4456</v>
      </c>
      <c r="F525" s="245" t="s">
        <v>4457</v>
      </c>
      <c r="G525" s="192" t="s">
        <v>1871</v>
      </c>
      <c r="H525" s="115" t="s">
        <v>2252</v>
      </c>
      <c r="I525" s="115" t="s">
        <v>1256</v>
      </c>
      <c r="J525" s="133"/>
    </row>
    <row r="526" spans="1:10" s="125" customFormat="1" ht="12.75">
      <c r="A526" s="114" t="s">
        <v>3189</v>
      </c>
      <c r="B526" s="304" t="s">
        <v>4460</v>
      </c>
      <c r="C526" s="115">
        <v>1</v>
      </c>
      <c r="D526" s="9">
        <v>1200</v>
      </c>
      <c r="E526" s="501" t="s">
        <v>4458</v>
      </c>
      <c r="F526" s="245" t="s">
        <v>4459</v>
      </c>
      <c r="G526" s="192" t="s">
        <v>1872</v>
      </c>
      <c r="H526" s="115" t="s">
        <v>2252</v>
      </c>
      <c r="I526" s="115" t="s">
        <v>1256</v>
      </c>
      <c r="J526" s="133"/>
    </row>
    <row r="527" spans="1:10" s="125" customFormat="1" ht="12.75">
      <c r="A527" s="114" t="s">
        <v>3189</v>
      </c>
      <c r="B527" s="9" t="s">
        <v>3342</v>
      </c>
      <c r="C527" s="115">
        <v>1</v>
      </c>
      <c r="D527" s="9">
        <v>1200</v>
      </c>
      <c r="E527" s="501" t="s">
        <v>4452</v>
      </c>
      <c r="F527" s="245" t="s">
        <v>4453</v>
      </c>
      <c r="G527" s="192" t="s">
        <v>1871</v>
      </c>
      <c r="H527" s="115" t="s">
        <v>2252</v>
      </c>
      <c r="I527" s="115" t="s">
        <v>1256</v>
      </c>
      <c r="J527" s="133"/>
    </row>
    <row r="528" spans="1:10" s="125" customFormat="1" ht="12.75">
      <c r="A528" s="114" t="s">
        <v>3189</v>
      </c>
      <c r="B528" s="9" t="s">
        <v>3342</v>
      </c>
      <c r="C528" s="115">
        <v>1</v>
      </c>
      <c r="D528" s="9">
        <v>1200</v>
      </c>
      <c r="E528" s="502" t="s">
        <v>4454</v>
      </c>
      <c r="F528" s="402" t="s">
        <v>4455</v>
      </c>
      <c r="G528" s="192" t="s">
        <v>1872</v>
      </c>
      <c r="H528" s="115" t="s">
        <v>2252</v>
      </c>
      <c r="I528" s="115" t="s">
        <v>1256</v>
      </c>
      <c r="J528" s="133"/>
    </row>
    <row r="529" spans="1:10" s="125" customFormat="1" ht="12.75">
      <c r="A529" s="114" t="s">
        <v>3189</v>
      </c>
      <c r="B529" s="9" t="s">
        <v>2248</v>
      </c>
      <c r="C529" s="115" t="s">
        <v>2246</v>
      </c>
      <c r="D529" s="9">
        <v>1800</v>
      </c>
      <c r="E529" s="501" t="s">
        <v>2556</v>
      </c>
      <c r="F529" s="245" t="s">
        <v>1726</v>
      </c>
      <c r="G529" s="192" t="s">
        <v>1871</v>
      </c>
      <c r="H529" s="115" t="s">
        <v>3349</v>
      </c>
      <c r="I529" s="115" t="s">
        <v>2128</v>
      </c>
      <c r="J529" s="133"/>
    </row>
    <row r="530" spans="1:10" s="125" customFormat="1" ht="12.75">
      <c r="A530" s="114" t="s">
        <v>3189</v>
      </c>
      <c r="B530" s="9" t="s">
        <v>2248</v>
      </c>
      <c r="C530" s="115" t="s">
        <v>2246</v>
      </c>
      <c r="D530" s="9">
        <v>1800</v>
      </c>
      <c r="E530" s="501" t="s">
        <v>2557</v>
      </c>
      <c r="F530" s="245" t="s">
        <v>1727</v>
      </c>
      <c r="G530" s="192" t="s">
        <v>1872</v>
      </c>
      <c r="H530" s="115" t="s">
        <v>3349</v>
      </c>
      <c r="I530" s="115" t="s">
        <v>2128</v>
      </c>
      <c r="J530" s="133"/>
    </row>
    <row r="531" spans="1:10" s="125" customFormat="1" ht="12.75">
      <c r="A531" s="114" t="s">
        <v>3189</v>
      </c>
      <c r="B531" s="9" t="s">
        <v>2250</v>
      </c>
      <c r="C531" s="115" t="s">
        <v>2246</v>
      </c>
      <c r="D531" s="9">
        <v>900</v>
      </c>
      <c r="E531" s="501" t="s">
        <v>2558</v>
      </c>
      <c r="F531" s="245" t="s">
        <v>1728</v>
      </c>
      <c r="G531" s="192" t="s">
        <v>1871</v>
      </c>
      <c r="H531" s="115" t="s">
        <v>3349</v>
      </c>
      <c r="I531" s="115" t="s">
        <v>1258</v>
      </c>
      <c r="J531" s="133"/>
    </row>
    <row r="532" spans="1:10" s="125" customFormat="1" ht="12.75">
      <c r="A532" s="114" t="s">
        <v>3189</v>
      </c>
      <c r="B532" s="9" t="s">
        <v>2250</v>
      </c>
      <c r="C532" s="115" t="s">
        <v>2246</v>
      </c>
      <c r="D532" s="9">
        <v>900</v>
      </c>
      <c r="E532" s="502" t="s">
        <v>2559</v>
      </c>
      <c r="F532" s="402" t="s">
        <v>1729</v>
      </c>
      <c r="G532" s="192" t="s">
        <v>1872</v>
      </c>
      <c r="H532" s="115" t="s">
        <v>3349</v>
      </c>
      <c r="I532" s="115" t="s">
        <v>1258</v>
      </c>
      <c r="J532" s="133"/>
    </row>
    <row r="533" spans="1:10" s="125" customFormat="1" ht="12.75">
      <c r="A533" s="114" t="s">
        <v>3189</v>
      </c>
      <c r="B533" s="9" t="s">
        <v>2248</v>
      </c>
      <c r="C533" s="115" t="s">
        <v>2246</v>
      </c>
      <c r="D533" s="9">
        <v>1800</v>
      </c>
      <c r="E533" s="501" t="s">
        <v>2560</v>
      </c>
      <c r="F533" s="245" t="s">
        <v>1730</v>
      </c>
      <c r="G533" s="192" t="s">
        <v>1871</v>
      </c>
      <c r="H533" s="115" t="s">
        <v>3349</v>
      </c>
      <c r="I533" s="115" t="s">
        <v>1258</v>
      </c>
      <c r="J533" s="133"/>
    </row>
    <row r="534" spans="1:10" s="125" customFormat="1" ht="12.75">
      <c r="A534" s="114" t="s">
        <v>3189</v>
      </c>
      <c r="B534" s="9" t="s">
        <v>2248</v>
      </c>
      <c r="C534" s="115" t="s">
        <v>2246</v>
      </c>
      <c r="D534" s="9">
        <v>1800</v>
      </c>
      <c r="E534" s="501" t="s">
        <v>2561</v>
      </c>
      <c r="F534" s="245" t="s">
        <v>1731</v>
      </c>
      <c r="G534" s="192" t="s">
        <v>1872</v>
      </c>
      <c r="H534" s="115" t="s">
        <v>3349</v>
      </c>
      <c r="I534" s="115" t="s">
        <v>1258</v>
      </c>
      <c r="J534" s="133"/>
    </row>
    <row r="535" spans="1:10" s="125" customFormat="1" ht="12.75">
      <c r="A535" s="114" t="s">
        <v>3189</v>
      </c>
      <c r="B535" s="178" t="s">
        <v>1627</v>
      </c>
      <c r="C535" s="115">
        <v>1</v>
      </c>
      <c r="D535" s="115"/>
      <c r="E535" s="501" t="s">
        <v>4445</v>
      </c>
      <c r="F535" s="245" t="s">
        <v>4446</v>
      </c>
      <c r="G535" s="153"/>
      <c r="H535" s="115"/>
      <c r="I535" s="115" t="s">
        <v>2083</v>
      </c>
      <c r="J535" s="133"/>
    </row>
    <row r="536" spans="1:10" s="15" customFormat="1" ht="12.75">
      <c r="A536" s="33"/>
      <c r="B536" s="19"/>
      <c r="C536" s="19"/>
      <c r="D536" s="19"/>
      <c r="E536" s="145"/>
      <c r="F536" s="21"/>
      <c r="G536" s="149"/>
      <c r="H536" s="19"/>
      <c r="I536" s="19"/>
      <c r="J536" s="132"/>
    </row>
    <row r="537" spans="1:9" ht="12.75">
      <c r="A537" s="15" t="s">
        <v>2201</v>
      </c>
      <c r="B537" s="35" t="s">
        <v>2252</v>
      </c>
      <c r="C537" s="9">
        <v>11</v>
      </c>
      <c r="D537" s="9">
        <v>300</v>
      </c>
      <c r="E537" s="192" t="s">
        <v>254</v>
      </c>
      <c r="F537" s="198" t="s">
        <v>253</v>
      </c>
      <c r="G537" s="192" t="s">
        <v>1871</v>
      </c>
      <c r="H537" s="9" t="s">
        <v>2252</v>
      </c>
      <c r="I537" s="9" t="s">
        <v>1255</v>
      </c>
    </row>
    <row r="538" spans="1:9" ht="12.75">
      <c r="A538" s="15" t="s">
        <v>2201</v>
      </c>
      <c r="B538" s="35"/>
      <c r="C538" s="9">
        <v>11</v>
      </c>
      <c r="D538" s="9">
        <v>300</v>
      </c>
      <c r="E538" s="192" t="s">
        <v>241</v>
      </c>
      <c r="F538" s="198" t="s">
        <v>240</v>
      </c>
      <c r="G538" s="192" t="s">
        <v>1872</v>
      </c>
      <c r="H538" s="9" t="s">
        <v>2252</v>
      </c>
      <c r="I538" s="9" t="s">
        <v>1255</v>
      </c>
    </row>
    <row r="539" spans="1:9" ht="12.75">
      <c r="A539" s="15" t="s">
        <v>2201</v>
      </c>
      <c r="B539" s="9" t="s">
        <v>1256</v>
      </c>
      <c r="C539" s="9">
        <v>11</v>
      </c>
      <c r="D539" s="9">
        <v>150</v>
      </c>
      <c r="E539" s="192" t="s">
        <v>256</v>
      </c>
      <c r="F539" s="198" t="s">
        <v>255</v>
      </c>
      <c r="G539" s="192" t="s">
        <v>1871</v>
      </c>
      <c r="H539" s="9" t="s">
        <v>2252</v>
      </c>
      <c r="I539" s="9" t="s">
        <v>1256</v>
      </c>
    </row>
    <row r="540" spans="1:9" ht="12.75">
      <c r="A540" s="15" t="s">
        <v>2201</v>
      </c>
      <c r="B540" s="9" t="s">
        <v>1256</v>
      </c>
      <c r="C540" s="9">
        <v>11</v>
      </c>
      <c r="D540" s="9">
        <v>150</v>
      </c>
      <c r="E540" s="195" t="s">
        <v>242</v>
      </c>
      <c r="F540" s="197" t="s">
        <v>271</v>
      </c>
      <c r="G540" s="195" t="s">
        <v>1872</v>
      </c>
      <c r="H540" s="9" t="s">
        <v>2252</v>
      </c>
      <c r="I540" s="9" t="s">
        <v>1256</v>
      </c>
    </row>
    <row r="541" spans="1:9" ht="12.75">
      <c r="A541" s="15" t="s">
        <v>2201</v>
      </c>
      <c r="B541" s="35" t="s">
        <v>1639</v>
      </c>
      <c r="C541" s="9">
        <v>11</v>
      </c>
      <c r="D541" s="9">
        <v>300</v>
      </c>
      <c r="E541" s="192" t="s">
        <v>258</v>
      </c>
      <c r="F541" s="198" t="s">
        <v>257</v>
      </c>
      <c r="G541" s="192" t="s">
        <v>1871</v>
      </c>
      <c r="H541" s="9" t="s">
        <v>1639</v>
      </c>
      <c r="I541" s="9" t="s">
        <v>1255</v>
      </c>
    </row>
    <row r="542" spans="1:9" ht="12.75">
      <c r="A542" s="15" t="s">
        <v>2201</v>
      </c>
      <c r="B542" s="35"/>
      <c r="C542" s="9">
        <v>11</v>
      </c>
      <c r="D542" s="9">
        <v>300</v>
      </c>
      <c r="E542" s="192" t="s">
        <v>244</v>
      </c>
      <c r="F542" s="198" t="s">
        <v>243</v>
      </c>
      <c r="G542" s="192" t="s">
        <v>1872</v>
      </c>
      <c r="H542" s="9" t="s">
        <v>1639</v>
      </c>
      <c r="I542" s="9" t="s">
        <v>1255</v>
      </c>
    </row>
    <row r="543" spans="1:9" ht="12.75">
      <c r="A543" s="15" t="s">
        <v>2201</v>
      </c>
      <c r="B543" s="9" t="s">
        <v>1256</v>
      </c>
      <c r="C543" s="9">
        <v>11</v>
      </c>
      <c r="D543" s="9">
        <v>150</v>
      </c>
      <c r="E543" s="192" t="s">
        <v>260</v>
      </c>
      <c r="F543" s="198" t="s">
        <v>259</v>
      </c>
      <c r="G543" s="192" t="s">
        <v>1871</v>
      </c>
      <c r="H543" s="9" t="s">
        <v>1639</v>
      </c>
      <c r="I543" s="9" t="s">
        <v>1256</v>
      </c>
    </row>
    <row r="544" spans="1:9" ht="12.75">
      <c r="A544" s="15" t="s">
        <v>2201</v>
      </c>
      <c r="B544" s="9" t="s">
        <v>1256</v>
      </c>
      <c r="C544" s="9">
        <v>11</v>
      </c>
      <c r="D544" s="9">
        <v>150</v>
      </c>
      <c r="E544" s="192" t="s">
        <v>246</v>
      </c>
      <c r="F544" s="198" t="s">
        <v>245</v>
      </c>
      <c r="G544" s="192" t="s">
        <v>1872</v>
      </c>
      <c r="H544" s="9" t="s">
        <v>1639</v>
      </c>
      <c r="I544" s="9" t="s">
        <v>1256</v>
      </c>
    </row>
    <row r="545" spans="1:9" ht="12.75">
      <c r="A545" s="15" t="s">
        <v>2201</v>
      </c>
      <c r="B545" s="9" t="s">
        <v>2248</v>
      </c>
      <c r="C545" s="9" t="s">
        <v>2246</v>
      </c>
      <c r="D545" s="9">
        <v>150</v>
      </c>
      <c r="E545" s="195" t="s">
        <v>262</v>
      </c>
      <c r="F545" s="197" t="s">
        <v>261</v>
      </c>
      <c r="G545" s="195" t="s">
        <v>1871</v>
      </c>
      <c r="H545" s="9" t="s">
        <v>3349</v>
      </c>
      <c r="I545" s="9" t="s">
        <v>2128</v>
      </c>
    </row>
    <row r="546" spans="1:9" ht="12.75">
      <c r="A546" s="15" t="s">
        <v>2201</v>
      </c>
      <c r="B546" s="29" t="s">
        <v>2248</v>
      </c>
      <c r="C546" s="29" t="s">
        <v>2246</v>
      </c>
      <c r="D546" s="29">
        <v>150</v>
      </c>
      <c r="E546" s="195" t="s">
        <v>248</v>
      </c>
      <c r="F546" s="197" t="s">
        <v>247</v>
      </c>
      <c r="G546" s="195" t="s">
        <v>1872</v>
      </c>
      <c r="H546" s="29" t="s">
        <v>3349</v>
      </c>
      <c r="I546" s="29" t="s">
        <v>2128</v>
      </c>
    </row>
    <row r="547" spans="1:9" ht="12.75">
      <c r="A547" s="15" t="s">
        <v>2201</v>
      </c>
      <c r="B547" s="29" t="s">
        <v>2250</v>
      </c>
      <c r="C547" s="29" t="s">
        <v>2246</v>
      </c>
      <c r="D547" s="29">
        <v>75</v>
      </c>
      <c r="E547" s="192" t="s">
        <v>265</v>
      </c>
      <c r="F547" s="198" t="s">
        <v>270</v>
      </c>
      <c r="G547" s="192" t="s">
        <v>1871</v>
      </c>
      <c r="H547" s="29" t="s">
        <v>3349</v>
      </c>
      <c r="I547" s="29" t="s">
        <v>1258</v>
      </c>
    </row>
    <row r="548" spans="1:9" ht="12.75">
      <c r="A548" s="15" t="s">
        <v>2201</v>
      </c>
      <c r="B548" s="29" t="s">
        <v>2250</v>
      </c>
      <c r="C548" s="29" t="s">
        <v>2246</v>
      </c>
      <c r="D548" s="29">
        <v>75</v>
      </c>
      <c r="E548" s="192" t="s">
        <v>252</v>
      </c>
      <c r="F548" s="198" t="s">
        <v>251</v>
      </c>
      <c r="G548" s="192" t="s">
        <v>1872</v>
      </c>
      <c r="H548" s="29" t="s">
        <v>3349</v>
      </c>
      <c r="I548" s="29" t="s">
        <v>1258</v>
      </c>
    </row>
    <row r="549" spans="1:9" ht="12.75">
      <c r="A549" s="15" t="s">
        <v>2201</v>
      </c>
      <c r="B549" s="29" t="s">
        <v>2248</v>
      </c>
      <c r="C549" s="29" t="s">
        <v>2246</v>
      </c>
      <c r="D549" s="29">
        <v>150</v>
      </c>
      <c r="E549" s="192" t="s">
        <v>264</v>
      </c>
      <c r="F549" s="198" t="s">
        <v>263</v>
      </c>
      <c r="G549" s="192" t="s">
        <v>1871</v>
      </c>
      <c r="H549" s="29" t="s">
        <v>3349</v>
      </c>
      <c r="I549" s="29" t="s">
        <v>1258</v>
      </c>
    </row>
    <row r="550" spans="1:9" ht="12.75">
      <c r="A550" s="15" t="s">
        <v>2201</v>
      </c>
      <c r="B550" s="29" t="s">
        <v>2248</v>
      </c>
      <c r="C550" s="29" t="s">
        <v>2246</v>
      </c>
      <c r="D550" s="29">
        <v>150</v>
      </c>
      <c r="E550" s="192" t="s">
        <v>250</v>
      </c>
      <c r="F550" s="198" t="s">
        <v>249</v>
      </c>
      <c r="G550" s="192" t="s">
        <v>1872</v>
      </c>
      <c r="H550" s="29" t="s">
        <v>3349</v>
      </c>
      <c r="I550" s="29" t="s">
        <v>1258</v>
      </c>
    </row>
    <row r="551" spans="1:9" ht="12.75">
      <c r="A551" s="15" t="s">
        <v>2201</v>
      </c>
      <c r="B551" s="35" t="s">
        <v>1627</v>
      </c>
      <c r="C551" s="9">
        <v>11</v>
      </c>
      <c r="D551" s="38"/>
      <c r="E551" s="192" t="s">
        <v>269</v>
      </c>
      <c r="F551" s="198" t="s">
        <v>268</v>
      </c>
      <c r="G551" s="150"/>
      <c r="H551" s="9" t="s">
        <v>1639</v>
      </c>
      <c r="I551" s="9" t="s">
        <v>1226</v>
      </c>
    </row>
    <row r="552" spans="1:9" ht="12.75">
      <c r="A552" s="15" t="s">
        <v>2201</v>
      </c>
      <c r="B552" s="8" t="s">
        <v>1627</v>
      </c>
      <c r="C552" s="9">
        <v>11</v>
      </c>
      <c r="D552" s="38"/>
      <c r="E552" s="192" t="s">
        <v>267</v>
      </c>
      <c r="F552" s="198" t="s">
        <v>266</v>
      </c>
      <c r="G552" s="150"/>
      <c r="H552" s="9" t="s">
        <v>2252</v>
      </c>
      <c r="I552" s="9" t="s">
        <v>1226</v>
      </c>
    </row>
    <row r="553" spans="1:9" ht="12.75">
      <c r="A553" s="15" t="s">
        <v>2201</v>
      </c>
      <c r="B553" s="9"/>
      <c r="C553" s="9">
        <v>10</v>
      </c>
      <c r="D553" s="38"/>
      <c r="E553" s="192" t="s">
        <v>2562</v>
      </c>
      <c r="F553" s="288" t="s">
        <v>400</v>
      </c>
      <c r="G553" s="150"/>
      <c r="H553" s="9" t="s">
        <v>3349</v>
      </c>
      <c r="I553" s="9" t="s">
        <v>1902</v>
      </c>
    </row>
    <row r="554" spans="1:9" ht="12.75">
      <c r="A554" s="33"/>
      <c r="B554" s="19"/>
      <c r="C554" s="19"/>
      <c r="D554" s="19"/>
      <c r="E554" s="145"/>
      <c r="F554" s="21"/>
      <c r="G554" s="149"/>
      <c r="H554" s="19"/>
      <c r="I554" s="19"/>
    </row>
    <row r="555" spans="1:9" s="30" customFormat="1" ht="12.75">
      <c r="A555" s="28" t="s">
        <v>2206</v>
      </c>
      <c r="B555" s="126" t="s">
        <v>2252</v>
      </c>
      <c r="C555" s="29">
        <v>11</v>
      </c>
      <c r="D555" s="29">
        <v>700</v>
      </c>
      <c r="E555" s="192" t="s">
        <v>223</v>
      </c>
      <c r="F555" s="198" t="s">
        <v>222</v>
      </c>
      <c r="G555" s="192" t="s">
        <v>1871</v>
      </c>
      <c r="H555" s="29" t="s">
        <v>2252</v>
      </c>
      <c r="I555" s="29" t="s">
        <v>1255</v>
      </c>
    </row>
    <row r="556" spans="1:9" ht="12.75">
      <c r="A556" s="15" t="s">
        <v>2206</v>
      </c>
      <c r="B556" s="35"/>
      <c r="C556" s="9">
        <v>11</v>
      </c>
      <c r="D556" s="9">
        <v>700</v>
      </c>
      <c r="E556" s="192" t="s">
        <v>209</v>
      </c>
      <c r="F556" s="198" t="s">
        <v>208</v>
      </c>
      <c r="G556" s="192" t="s">
        <v>1872</v>
      </c>
      <c r="H556" s="9" t="s">
        <v>2252</v>
      </c>
      <c r="I556" s="9" t="s">
        <v>1255</v>
      </c>
    </row>
    <row r="557" spans="1:9" ht="12.75">
      <c r="A557" s="28" t="s">
        <v>2206</v>
      </c>
      <c r="B557" s="29" t="s">
        <v>1256</v>
      </c>
      <c r="C557" s="29">
        <v>11</v>
      </c>
      <c r="D557" s="29">
        <v>200</v>
      </c>
      <c r="E557" s="192" t="s">
        <v>224</v>
      </c>
      <c r="F557" s="198" t="s">
        <v>229</v>
      </c>
      <c r="G557" s="192" t="s">
        <v>1871</v>
      </c>
      <c r="H557" s="29" t="s">
        <v>2252</v>
      </c>
      <c r="I557" s="29" t="s">
        <v>1256</v>
      </c>
    </row>
    <row r="558" spans="1:9" ht="12.75">
      <c r="A558" s="28" t="s">
        <v>2206</v>
      </c>
      <c r="B558" s="29" t="s">
        <v>1256</v>
      </c>
      <c r="C558" s="29">
        <v>11</v>
      </c>
      <c r="D558" s="29">
        <v>200</v>
      </c>
      <c r="E558" s="195" t="s">
        <v>211</v>
      </c>
      <c r="F558" s="197" t="s">
        <v>210</v>
      </c>
      <c r="G558" s="195" t="s">
        <v>1872</v>
      </c>
      <c r="H558" s="29" t="s">
        <v>2252</v>
      </c>
      <c r="I558" s="29" t="s">
        <v>1256</v>
      </c>
    </row>
    <row r="559" spans="1:9" ht="12.75">
      <c r="A559" s="15" t="s">
        <v>2206</v>
      </c>
      <c r="B559" s="35" t="s">
        <v>1639</v>
      </c>
      <c r="C559" s="9">
        <v>11</v>
      </c>
      <c r="D559" s="9">
        <v>700</v>
      </c>
      <c r="E559" s="192" t="s">
        <v>226</v>
      </c>
      <c r="F559" s="198" t="s">
        <v>225</v>
      </c>
      <c r="G559" s="192" t="s">
        <v>1871</v>
      </c>
      <c r="H559" s="9" t="s">
        <v>1639</v>
      </c>
      <c r="I559" s="9" t="s">
        <v>1255</v>
      </c>
    </row>
    <row r="560" spans="1:9" ht="12.75">
      <c r="A560" s="15" t="s">
        <v>2206</v>
      </c>
      <c r="B560" s="35"/>
      <c r="C560" s="9">
        <v>11</v>
      </c>
      <c r="D560" s="9">
        <v>700</v>
      </c>
      <c r="E560" s="192" t="s">
        <v>213</v>
      </c>
      <c r="F560" s="198" t="s">
        <v>212</v>
      </c>
      <c r="G560" s="192" t="s">
        <v>1872</v>
      </c>
      <c r="H560" s="9" t="s">
        <v>1639</v>
      </c>
      <c r="I560" s="9" t="s">
        <v>1255</v>
      </c>
    </row>
    <row r="561" spans="1:9" ht="12.75">
      <c r="A561" s="15" t="s">
        <v>2206</v>
      </c>
      <c r="B561" s="29" t="s">
        <v>1256</v>
      </c>
      <c r="C561" s="9">
        <v>11</v>
      </c>
      <c r="D561" s="9">
        <v>200</v>
      </c>
      <c r="E561" s="192" t="s">
        <v>228</v>
      </c>
      <c r="F561" s="198" t="s">
        <v>227</v>
      </c>
      <c r="G561" s="192" t="s">
        <v>1871</v>
      </c>
      <c r="H561" s="9" t="s">
        <v>1639</v>
      </c>
      <c r="I561" s="9" t="s">
        <v>1256</v>
      </c>
    </row>
    <row r="562" spans="1:9" ht="12.75">
      <c r="A562" s="15" t="s">
        <v>2206</v>
      </c>
      <c r="B562" s="29" t="s">
        <v>1256</v>
      </c>
      <c r="C562" s="9">
        <v>11</v>
      </c>
      <c r="D562" s="9">
        <v>200</v>
      </c>
      <c r="E562" s="192" t="s">
        <v>215</v>
      </c>
      <c r="F562" s="198" t="s">
        <v>214</v>
      </c>
      <c r="G562" s="192" t="s">
        <v>1872</v>
      </c>
      <c r="H562" s="9" t="s">
        <v>1639</v>
      </c>
      <c r="I562" s="9" t="s">
        <v>1256</v>
      </c>
    </row>
    <row r="563" spans="1:9" ht="12.75">
      <c r="A563" s="15" t="s">
        <v>2206</v>
      </c>
      <c r="B563" s="29" t="s">
        <v>2248</v>
      </c>
      <c r="C563" s="9" t="s">
        <v>2246</v>
      </c>
      <c r="D563" s="9">
        <v>200</v>
      </c>
      <c r="E563" s="195" t="s">
        <v>231</v>
      </c>
      <c r="F563" s="197" t="s">
        <v>230</v>
      </c>
      <c r="G563" s="195" t="s">
        <v>1871</v>
      </c>
      <c r="H563" s="9" t="s">
        <v>3349</v>
      </c>
      <c r="I563" s="9" t="s">
        <v>2128</v>
      </c>
    </row>
    <row r="564" spans="1:9" ht="12.75">
      <c r="A564" s="28" t="s">
        <v>2206</v>
      </c>
      <c r="B564" s="29" t="s">
        <v>2248</v>
      </c>
      <c r="C564" s="29" t="s">
        <v>2246</v>
      </c>
      <c r="D564" s="29">
        <v>200</v>
      </c>
      <c r="E564" s="195" t="s">
        <v>217</v>
      </c>
      <c r="F564" s="197" t="s">
        <v>216</v>
      </c>
      <c r="G564" s="195" t="s">
        <v>1872</v>
      </c>
      <c r="H564" s="29" t="s">
        <v>3349</v>
      </c>
      <c r="I564" s="29" t="s">
        <v>2128</v>
      </c>
    </row>
    <row r="565" spans="1:9" ht="12.75">
      <c r="A565" s="28" t="s">
        <v>2206</v>
      </c>
      <c r="B565" s="29" t="s">
        <v>2250</v>
      </c>
      <c r="C565" s="29" t="s">
        <v>2246</v>
      </c>
      <c r="D565" s="29">
        <v>100</v>
      </c>
      <c r="E565" s="192" t="s">
        <v>235</v>
      </c>
      <c r="F565" s="198" t="s">
        <v>234</v>
      </c>
      <c r="G565" s="192" t="s">
        <v>1871</v>
      </c>
      <c r="H565" s="29" t="s">
        <v>3349</v>
      </c>
      <c r="I565" s="29" t="s">
        <v>1258</v>
      </c>
    </row>
    <row r="566" spans="1:9" ht="12.75">
      <c r="A566" s="28" t="s">
        <v>2206</v>
      </c>
      <c r="B566" s="29" t="s">
        <v>2250</v>
      </c>
      <c r="C566" s="29" t="s">
        <v>2246</v>
      </c>
      <c r="D566" s="29">
        <v>100</v>
      </c>
      <c r="E566" s="192" t="s">
        <v>221</v>
      </c>
      <c r="F566" s="198" t="s">
        <v>220</v>
      </c>
      <c r="G566" s="192" t="s">
        <v>1872</v>
      </c>
      <c r="H566" s="29" t="s">
        <v>3349</v>
      </c>
      <c r="I566" s="29" t="s">
        <v>1258</v>
      </c>
    </row>
    <row r="567" spans="1:9" ht="12.75">
      <c r="A567" s="28" t="s">
        <v>2206</v>
      </c>
      <c r="B567" s="29" t="s">
        <v>2248</v>
      </c>
      <c r="C567" s="29" t="s">
        <v>2246</v>
      </c>
      <c r="D567" s="29">
        <v>200</v>
      </c>
      <c r="E567" s="192" t="s">
        <v>233</v>
      </c>
      <c r="F567" s="198" t="s">
        <v>232</v>
      </c>
      <c r="G567" s="192" t="s">
        <v>1871</v>
      </c>
      <c r="H567" s="29" t="s">
        <v>3349</v>
      </c>
      <c r="I567" s="29" t="s">
        <v>1258</v>
      </c>
    </row>
    <row r="568" spans="1:9" ht="12.75">
      <c r="A568" s="28" t="s">
        <v>2206</v>
      </c>
      <c r="B568" s="29" t="s">
        <v>2248</v>
      </c>
      <c r="C568" s="29" t="s">
        <v>2246</v>
      </c>
      <c r="D568" s="29">
        <v>200</v>
      </c>
      <c r="E568" s="192" t="s">
        <v>219</v>
      </c>
      <c r="F568" s="198" t="s">
        <v>218</v>
      </c>
      <c r="G568" s="192" t="s">
        <v>1872</v>
      </c>
      <c r="H568" s="29" t="s">
        <v>3349</v>
      </c>
      <c r="I568" s="29" t="s">
        <v>1258</v>
      </c>
    </row>
    <row r="569" spans="1:9" ht="12.75">
      <c r="A569" s="28" t="s">
        <v>2206</v>
      </c>
      <c r="B569" s="126" t="s">
        <v>1627</v>
      </c>
      <c r="C569" s="29">
        <v>11</v>
      </c>
      <c r="D569" s="37"/>
      <c r="E569" s="192" t="s">
        <v>239</v>
      </c>
      <c r="F569" s="198" t="s">
        <v>238</v>
      </c>
      <c r="G569" s="151"/>
      <c r="H569" s="29" t="s">
        <v>1639</v>
      </c>
      <c r="I569" s="29" t="s">
        <v>1226</v>
      </c>
    </row>
    <row r="570" spans="1:9" ht="12.75">
      <c r="A570" s="15" t="s">
        <v>2206</v>
      </c>
      <c r="B570" s="8" t="s">
        <v>1627</v>
      </c>
      <c r="C570" s="9">
        <v>11</v>
      </c>
      <c r="D570" s="38"/>
      <c r="E570" s="192" t="s">
        <v>237</v>
      </c>
      <c r="F570" s="198" t="s">
        <v>236</v>
      </c>
      <c r="G570" s="150"/>
      <c r="H570" s="9" t="s">
        <v>2252</v>
      </c>
      <c r="I570" s="9" t="s">
        <v>1226</v>
      </c>
    </row>
    <row r="571" spans="1:9" ht="12.75">
      <c r="A571" s="33"/>
      <c r="B571" s="19"/>
      <c r="C571" s="19"/>
      <c r="D571" s="19"/>
      <c r="E571" s="145"/>
      <c r="F571" s="21"/>
      <c r="G571" s="149"/>
      <c r="H571" s="19"/>
      <c r="I571" s="19"/>
    </row>
    <row r="572" spans="1:9" ht="12.75">
      <c r="A572" s="31" t="s">
        <v>320</v>
      </c>
      <c r="B572" s="9"/>
      <c r="C572" s="9">
        <v>4</v>
      </c>
      <c r="D572" s="9">
        <v>250</v>
      </c>
      <c r="E572" s="195" t="s">
        <v>324</v>
      </c>
      <c r="F572" s="197" t="s">
        <v>323</v>
      </c>
      <c r="G572" s="195" t="s">
        <v>1871</v>
      </c>
      <c r="H572" s="9" t="s">
        <v>3349</v>
      </c>
      <c r="I572" s="9" t="s">
        <v>1255</v>
      </c>
    </row>
    <row r="573" spans="1:9" ht="12.75">
      <c r="A573" s="31" t="s">
        <v>320</v>
      </c>
      <c r="B573" s="9"/>
      <c r="C573" s="9">
        <v>4</v>
      </c>
      <c r="D573" s="9">
        <v>250</v>
      </c>
      <c r="E573" s="192" t="s">
        <v>319</v>
      </c>
      <c r="F573" s="198" t="s">
        <v>318</v>
      </c>
      <c r="G573" s="192" t="s">
        <v>1872</v>
      </c>
      <c r="H573" s="9" t="s">
        <v>3349</v>
      </c>
      <c r="I573" s="9" t="s">
        <v>1255</v>
      </c>
    </row>
    <row r="574" spans="1:9" ht="12.75">
      <c r="A574" s="31" t="s">
        <v>320</v>
      </c>
      <c r="B574" s="9"/>
      <c r="C574" s="9">
        <v>4</v>
      </c>
      <c r="D574" s="9">
        <v>100</v>
      </c>
      <c r="E574" s="192" t="s">
        <v>326</v>
      </c>
      <c r="F574" s="198" t="s">
        <v>325</v>
      </c>
      <c r="G574" s="192" t="s">
        <v>1871</v>
      </c>
      <c r="H574" s="9" t="s">
        <v>3349</v>
      </c>
      <c r="I574" s="9" t="s">
        <v>1256</v>
      </c>
    </row>
    <row r="575" spans="1:9" ht="12.75">
      <c r="A575" s="31" t="s">
        <v>320</v>
      </c>
      <c r="B575" s="9"/>
      <c r="C575" s="9">
        <v>4</v>
      </c>
      <c r="D575" s="9">
        <v>100</v>
      </c>
      <c r="E575" s="192" t="s">
        <v>322</v>
      </c>
      <c r="F575" s="198" t="s">
        <v>321</v>
      </c>
      <c r="G575" s="192" t="s">
        <v>1872</v>
      </c>
      <c r="H575" s="9" t="s">
        <v>3349</v>
      </c>
      <c r="I575" s="9" t="s">
        <v>1256</v>
      </c>
    </row>
    <row r="576" spans="1:9" ht="12.75">
      <c r="A576" s="31" t="s">
        <v>320</v>
      </c>
      <c r="B576" s="9" t="s">
        <v>2248</v>
      </c>
      <c r="C576" s="9" t="s">
        <v>2246</v>
      </c>
      <c r="D576" s="9">
        <v>100</v>
      </c>
      <c r="E576" s="192" t="s">
        <v>2563</v>
      </c>
      <c r="F576" s="198" t="s">
        <v>1732</v>
      </c>
      <c r="G576" s="192" t="s">
        <v>1871</v>
      </c>
      <c r="H576" s="9" t="s">
        <v>3349</v>
      </c>
      <c r="I576" s="9" t="s">
        <v>2128</v>
      </c>
    </row>
    <row r="577" spans="1:9" ht="12.75">
      <c r="A577" s="31" t="s">
        <v>320</v>
      </c>
      <c r="B577" s="9" t="s">
        <v>2248</v>
      </c>
      <c r="C577" s="9" t="s">
        <v>2246</v>
      </c>
      <c r="D577" s="9">
        <v>100</v>
      </c>
      <c r="E577" s="192" t="s">
        <v>2564</v>
      </c>
      <c r="F577" s="198" t="s">
        <v>1733</v>
      </c>
      <c r="G577" s="192" t="s">
        <v>1872</v>
      </c>
      <c r="H577" s="9" t="s">
        <v>3349</v>
      </c>
      <c r="I577" s="9" t="s">
        <v>2128</v>
      </c>
    </row>
    <row r="578" spans="1:9" ht="12.75">
      <c r="A578" s="31" t="s">
        <v>320</v>
      </c>
      <c r="B578" s="9" t="s">
        <v>2250</v>
      </c>
      <c r="C578" s="9" t="s">
        <v>2246</v>
      </c>
      <c r="D578" s="9">
        <v>50</v>
      </c>
      <c r="E578" s="192" t="s">
        <v>2565</v>
      </c>
      <c r="F578" s="198" t="s">
        <v>1734</v>
      </c>
      <c r="G578" s="192" t="s">
        <v>1871</v>
      </c>
      <c r="H578" s="9" t="s">
        <v>3349</v>
      </c>
      <c r="I578" s="9" t="s">
        <v>1258</v>
      </c>
    </row>
    <row r="579" spans="1:9" ht="12.75">
      <c r="A579" s="31" t="s">
        <v>320</v>
      </c>
      <c r="B579" s="9" t="s">
        <v>2250</v>
      </c>
      <c r="C579" s="9" t="s">
        <v>2246</v>
      </c>
      <c r="D579" s="9">
        <v>50</v>
      </c>
      <c r="E579" s="192" t="s">
        <v>2566</v>
      </c>
      <c r="F579" s="198" t="s">
        <v>1735</v>
      </c>
      <c r="G579" s="192" t="s">
        <v>1872</v>
      </c>
      <c r="H579" s="9" t="s">
        <v>3349</v>
      </c>
      <c r="I579" s="9" t="s">
        <v>1258</v>
      </c>
    </row>
    <row r="580" spans="1:9" ht="12.75">
      <c r="A580" s="31" t="s">
        <v>320</v>
      </c>
      <c r="B580" s="9" t="s">
        <v>2248</v>
      </c>
      <c r="C580" s="9" t="s">
        <v>2246</v>
      </c>
      <c r="D580" s="9">
        <v>100</v>
      </c>
      <c r="E580" s="192" t="s">
        <v>2567</v>
      </c>
      <c r="F580" s="198" t="s">
        <v>1736</v>
      </c>
      <c r="G580" s="192" t="s">
        <v>1871</v>
      </c>
      <c r="H580" s="9" t="s">
        <v>3349</v>
      </c>
      <c r="I580" s="9" t="s">
        <v>1258</v>
      </c>
    </row>
    <row r="581" spans="1:9" ht="12.75">
      <c r="A581" s="31" t="s">
        <v>320</v>
      </c>
      <c r="B581" s="9" t="s">
        <v>2248</v>
      </c>
      <c r="C581" s="9" t="s">
        <v>2246</v>
      </c>
      <c r="D581" s="9">
        <v>100</v>
      </c>
      <c r="E581" s="195" t="s">
        <v>2568</v>
      </c>
      <c r="F581" s="197" t="s">
        <v>1737</v>
      </c>
      <c r="G581" s="195" t="s">
        <v>1872</v>
      </c>
      <c r="H581" s="9" t="s">
        <v>3349</v>
      </c>
      <c r="I581" s="9" t="s">
        <v>1258</v>
      </c>
    </row>
    <row r="582" spans="1:9" ht="12.75">
      <c r="A582" s="31" t="s">
        <v>320</v>
      </c>
      <c r="B582" s="35" t="s">
        <v>1627</v>
      </c>
      <c r="C582" s="9">
        <v>4</v>
      </c>
      <c r="D582" s="9"/>
      <c r="E582" s="192" t="s">
        <v>328</v>
      </c>
      <c r="F582" s="198" t="s">
        <v>327</v>
      </c>
      <c r="G582" s="150"/>
      <c r="H582" s="9" t="s">
        <v>3349</v>
      </c>
      <c r="I582" s="9" t="s">
        <v>1226</v>
      </c>
    </row>
    <row r="583" spans="1:9" ht="12.75">
      <c r="A583" s="33"/>
      <c r="B583" s="19"/>
      <c r="C583" s="19"/>
      <c r="D583" s="19"/>
      <c r="E583" s="145"/>
      <c r="F583" s="21"/>
      <c r="G583" s="149"/>
      <c r="H583" s="19"/>
      <c r="I583" s="19"/>
    </row>
    <row r="584" spans="1:9" ht="12.75">
      <c r="A584" s="15" t="s">
        <v>2494</v>
      </c>
      <c r="B584" s="115" t="s">
        <v>308</v>
      </c>
      <c r="C584" s="9">
        <v>4</v>
      </c>
      <c r="D584" s="9">
        <v>700</v>
      </c>
      <c r="E584" s="195" t="s">
        <v>307</v>
      </c>
      <c r="F584" s="197" t="s">
        <v>306</v>
      </c>
      <c r="G584" s="195" t="s">
        <v>1871</v>
      </c>
      <c r="H584" s="9" t="s">
        <v>3349</v>
      </c>
      <c r="I584" s="9" t="s">
        <v>1255</v>
      </c>
    </row>
    <row r="585" spans="1:9" ht="12.75">
      <c r="A585" s="15" t="s">
        <v>2494</v>
      </c>
      <c r="B585" s="9"/>
      <c r="C585" s="9">
        <v>4</v>
      </c>
      <c r="D585" s="9">
        <v>700</v>
      </c>
      <c r="E585" s="195" t="s">
        <v>2587</v>
      </c>
      <c r="F585" s="197" t="s">
        <v>2586</v>
      </c>
      <c r="G585" s="195" t="s">
        <v>1872</v>
      </c>
      <c r="H585" s="9" t="s">
        <v>3349</v>
      </c>
      <c r="I585" s="9" t="s">
        <v>1255</v>
      </c>
    </row>
    <row r="586" spans="1:9" ht="12.75">
      <c r="A586" s="15" t="s">
        <v>2494</v>
      </c>
      <c r="B586" s="9" t="s">
        <v>2592</v>
      </c>
      <c r="C586" s="9">
        <v>4</v>
      </c>
      <c r="D586" s="9">
        <v>300</v>
      </c>
      <c r="E586" s="192" t="s">
        <v>311</v>
      </c>
      <c r="F586" s="198" t="s">
        <v>310</v>
      </c>
      <c r="G586" s="192" t="s">
        <v>1871</v>
      </c>
      <c r="H586" s="9" t="s">
        <v>3349</v>
      </c>
      <c r="I586" s="9" t="s">
        <v>1256</v>
      </c>
    </row>
    <row r="587" spans="1:9" ht="12.75">
      <c r="A587" s="15" t="s">
        <v>2494</v>
      </c>
      <c r="B587" s="9" t="s">
        <v>2592</v>
      </c>
      <c r="C587" s="9">
        <v>4</v>
      </c>
      <c r="D587" s="9">
        <v>300</v>
      </c>
      <c r="E587" s="192" t="s">
        <v>2589</v>
      </c>
      <c r="F587" s="198" t="s">
        <v>2588</v>
      </c>
      <c r="G587" s="192" t="s">
        <v>1872</v>
      </c>
      <c r="H587" s="9" t="s">
        <v>3349</v>
      </c>
      <c r="I587" s="9" t="s">
        <v>1256</v>
      </c>
    </row>
    <row r="588" spans="1:9" ht="12.75">
      <c r="A588" s="15" t="s">
        <v>2494</v>
      </c>
      <c r="B588" s="9" t="s">
        <v>305</v>
      </c>
      <c r="C588" s="9">
        <v>4</v>
      </c>
      <c r="D588" s="9">
        <v>500</v>
      </c>
      <c r="E588" s="192" t="s">
        <v>313</v>
      </c>
      <c r="F588" s="198" t="s">
        <v>312</v>
      </c>
      <c r="G588" s="192" t="s">
        <v>1871</v>
      </c>
      <c r="H588" s="9" t="s">
        <v>3349</v>
      </c>
      <c r="I588" s="9" t="s">
        <v>1256</v>
      </c>
    </row>
    <row r="589" spans="1:9" ht="12.75">
      <c r="A589" s="15" t="s">
        <v>2494</v>
      </c>
      <c r="B589" s="9" t="s">
        <v>309</v>
      </c>
      <c r="C589" s="9">
        <v>4</v>
      </c>
      <c r="D589" s="9">
        <v>500</v>
      </c>
      <c r="E589" s="192" t="s">
        <v>2591</v>
      </c>
      <c r="F589" s="198" t="s">
        <v>2590</v>
      </c>
      <c r="G589" s="192" t="s">
        <v>1872</v>
      </c>
      <c r="H589" s="9" t="s">
        <v>3349</v>
      </c>
      <c r="I589" s="9" t="s">
        <v>1256</v>
      </c>
    </row>
    <row r="590" spans="1:9" ht="12.75">
      <c r="A590" s="15" t="s">
        <v>2494</v>
      </c>
      <c r="B590" s="9" t="s">
        <v>2593</v>
      </c>
      <c r="C590" s="9">
        <v>4</v>
      </c>
      <c r="D590" s="9">
        <v>500</v>
      </c>
      <c r="E590" s="192" t="s">
        <v>315</v>
      </c>
      <c r="F590" s="198" t="s">
        <v>314</v>
      </c>
      <c r="G590" s="192" t="s">
        <v>1871</v>
      </c>
      <c r="H590" s="9" t="s">
        <v>3349</v>
      </c>
      <c r="I590" s="9" t="s">
        <v>1256</v>
      </c>
    </row>
    <row r="591" spans="1:9" ht="12.75">
      <c r="A591" s="15" t="s">
        <v>2494</v>
      </c>
      <c r="B591" s="9" t="s">
        <v>2593</v>
      </c>
      <c r="C591" s="9">
        <v>4</v>
      </c>
      <c r="D591" s="9">
        <v>500</v>
      </c>
      <c r="E591" s="192" t="s">
        <v>304</v>
      </c>
      <c r="F591" s="198" t="s">
        <v>303</v>
      </c>
      <c r="G591" s="192" t="s">
        <v>1872</v>
      </c>
      <c r="H591" s="9" t="s">
        <v>3349</v>
      </c>
      <c r="I591" s="9" t="s">
        <v>1256</v>
      </c>
    </row>
    <row r="592" spans="1:9" ht="12.75">
      <c r="A592" s="15" t="s">
        <v>2494</v>
      </c>
      <c r="B592" s="9" t="s">
        <v>2248</v>
      </c>
      <c r="C592" s="9" t="s">
        <v>2246</v>
      </c>
      <c r="D592" s="9">
        <v>700</v>
      </c>
      <c r="E592" s="377" t="s">
        <v>4219</v>
      </c>
      <c r="F592" s="381" t="s">
        <v>4220</v>
      </c>
      <c r="G592" s="192" t="s">
        <v>1871</v>
      </c>
      <c r="H592" s="9" t="s">
        <v>3349</v>
      </c>
      <c r="I592" s="9" t="s">
        <v>2128</v>
      </c>
    </row>
    <row r="593" spans="1:9" ht="12.75">
      <c r="A593" s="15" t="s">
        <v>2494</v>
      </c>
      <c r="B593" s="9" t="s">
        <v>2248</v>
      </c>
      <c r="C593" s="9" t="s">
        <v>2246</v>
      </c>
      <c r="D593" s="9">
        <v>700</v>
      </c>
      <c r="E593" s="377" t="s">
        <v>4221</v>
      </c>
      <c r="F593" s="381" t="s">
        <v>4222</v>
      </c>
      <c r="G593" s="192" t="s">
        <v>1872</v>
      </c>
      <c r="H593" s="9" t="s">
        <v>3349</v>
      </c>
      <c r="I593" s="9" t="s">
        <v>2128</v>
      </c>
    </row>
    <row r="594" spans="1:9" ht="12.75">
      <c r="A594" s="15" t="s">
        <v>2494</v>
      </c>
      <c r="B594" s="9" t="s">
        <v>2250</v>
      </c>
      <c r="C594" s="9" t="s">
        <v>2246</v>
      </c>
      <c r="D594" s="9">
        <v>350</v>
      </c>
      <c r="E594" s="377" t="s">
        <v>4223</v>
      </c>
      <c r="F594" s="381" t="s">
        <v>4224</v>
      </c>
      <c r="G594" s="192" t="s">
        <v>1871</v>
      </c>
      <c r="H594" s="9" t="s">
        <v>3349</v>
      </c>
      <c r="I594" s="9" t="s">
        <v>1258</v>
      </c>
    </row>
    <row r="595" spans="1:9" ht="12.75">
      <c r="A595" s="15" t="s">
        <v>2494</v>
      </c>
      <c r="B595" s="9" t="s">
        <v>2250</v>
      </c>
      <c r="C595" s="9" t="s">
        <v>2246</v>
      </c>
      <c r="D595" s="9">
        <v>350</v>
      </c>
      <c r="E595" s="379" t="s">
        <v>4225</v>
      </c>
      <c r="F595" s="380" t="s">
        <v>4226</v>
      </c>
      <c r="G595" s="195" t="s">
        <v>1872</v>
      </c>
      <c r="H595" s="9" t="s">
        <v>3349</v>
      </c>
      <c r="I595" s="9" t="s">
        <v>1258</v>
      </c>
    </row>
    <row r="596" spans="1:9" ht="12.75">
      <c r="A596" s="15" t="s">
        <v>2494</v>
      </c>
      <c r="B596" s="9" t="s">
        <v>2248</v>
      </c>
      <c r="C596" s="9" t="s">
        <v>2246</v>
      </c>
      <c r="D596" s="9">
        <v>700</v>
      </c>
      <c r="E596" s="377" t="s">
        <v>4228</v>
      </c>
      <c r="F596" s="381" t="s">
        <v>4227</v>
      </c>
      <c r="G596" s="192" t="s">
        <v>1871</v>
      </c>
      <c r="H596" s="9" t="s">
        <v>3349</v>
      </c>
      <c r="I596" s="9" t="s">
        <v>1258</v>
      </c>
    </row>
    <row r="597" spans="1:9" ht="12.75">
      <c r="A597" s="15" t="s">
        <v>2494</v>
      </c>
      <c r="B597" s="9" t="s">
        <v>2248</v>
      </c>
      <c r="C597" s="9" t="s">
        <v>2246</v>
      </c>
      <c r="D597" s="9">
        <v>700</v>
      </c>
      <c r="E597" s="377" t="s">
        <v>4230</v>
      </c>
      <c r="F597" s="381" t="s">
        <v>4229</v>
      </c>
      <c r="G597" s="192" t="s">
        <v>1872</v>
      </c>
      <c r="H597" s="9" t="s">
        <v>3349</v>
      </c>
      <c r="I597" s="9" t="s">
        <v>1258</v>
      </c>
    </row>
    <row r="598" spans="1:9" ht="12.75">
      <c r="A598" s="15" t="s">
        <v>2494</v>
      </c>
      <c r="B598" s="35" t="s">
        <v>1627</v>
      </c>
      <c r="C598" s="9">
        <v>4</v>
      </c>
      <c r="D598" s="9"/>
      <c r="E598" s="192" t="s">
        <v>317</v>
      </c>
      <c r="F598" s="198" t="s">
        <v>316</v>
      </c>
      <c r="G598" s="150"/>
      <c r="H598" s="9" t="s">
        <v>3349</v>
      </c>
      <c r="I598" s="9" t="s">
        <v>1226</v>
      </c>
    </row>
    <row r="599" spans="1:9" ht="12.75">
      <c r="A599" s="14"/>
      <c r="B599" s="117"/>
      <c r="C599" s="16"/>
      <c r="D599" s="16"/>
      <c r="E599" s="293"/>
      <c r="F599" s="294"/>
      <c r="G599" s="148"/>
      <c r="H599" s="16"/>
      <c r="I599" s="16"/>
    </row>
    <row r="600" spans="1:9" ht="12.75">
      <c r="A600" s="15" t="s">
        <v>1041</v>
      </c>
      <c r="B600" s="295"/>
      <c r="C600" s="296">
        <v>1</v>
      </c>
      <c r="D600" s="296">
        <v>400</v>
      </c>
      <c r="E600" s="297" t="s">
        <v>1045</v>
      </c>
      <c r="F600" s="298" t="s">
        <v>1044</v>
      </c>
      <c r="G600" s="299" t="s">
        <v>1871</v>
      </c>
      <c r="H600" s="296" t="s">
        <v>3349</v>
      </c>
      <c r="I600" s="296" t="s">
        <v>1255</v>
      </c>
    </row>
    <row r="601" spans="1:9" ht="12.75">
      <c r="A601" s="15" t="s">
        <v>1041</v>
      </c>
      <c r="B601" s="35"/>
      <c r="C601" s="9">
        <v>1</v>
      </c>
      <c r="D601" s="9">
        <v>400</v>
      </c>
      <c r="E601" s="221" t="s">
        <v>1043</v>
      </c>
      <c r="F601" s="198" t="s">
        <v>1042</v>
      </c>
      <c r="G601" s="150" t="s">
        <v>1872</v>
      </c>
      <c r="H601" s="9" t="s">
        <v>3349</v>
      </c>
      <c r="I601" s="9" t="s">
        <v>1255</v>
      </c>
    </row>
    <row r="602" spans="1:9" ht="12.75">
      <c r="A602" s="15" t="s">
        <v>1041</v>
      </c>
      <c r="B602" s="9" t="s">
        <v>2248</v>
      </c>
      <c r="C602" s="9" t="s">
        <v>2246</v>
      </c>
      <c r="D602" s="9">
        <v>200</v>
      </c>
      <c r="E602" s="221" t="s">
        <v>1047</v>
      </c>
      <c r="F602" s="198" t="s">
        <v>1046</v>
      </c>
      <c r="G602" s="150" t="s">
        <v>1871</v>
      </c>
      <c r="H602" s="9" t="s">
        <v>3349</v>
      </c>
      <c r="I602" s="9" t="s">
        <v>2128</v>
      </c>
    </row>
    <row r="603" spans="1:9" ht="12.75">
      <c r="A603" s="15" t="s">
        <v>1041</v>
      </c>
      <c r="B603" s="9" t="s">
        <v>2248</v>
      </c>
      <c r="C603" s="9" t="s">
        <v>2246</v>
      </c>
      <c r="D603" s="9">
        <v>200</v>
      </c>
      <c r="E603" s="221" t="s">
        <v>1053</v>
      </c>
      <c r="F603" s="198" t="s">
        <v>1052</v>
      </c>
      <c r="G603" s="150" t="s">
        <v>1872</v>
      </c>
      <c r="H603" s="9" t="s">
        <v>3349</v>
      </c>
      <c r="I603" s="9" t="s">
        <v>2128</v>
      </c>
    </row>
    <row r="604" spans="1:9" ht="12.75">
      <c r="A604" s="15" t="s">
        <v>1041</v>
      </c>
      <c r="B604" s="9" t="s">
        <v>2250</v>
      </c>
      <c r="C604" s="9" t="s">
        <v>2246</v>
      </c>
      <c r="D604" s="9">
        <v>100</v>
      </c>
      <c r="E604" s="221" t="s">
        <v>1051</v>
      </c>
      <c r="F604" s="198" t="s">
        <v>1050</v>
      </c>
      <c r="G604" s="150" t="s">
        <v>1871</v>
      </c>
      <c r="H604" s="9" t="s">
        <v>3349</v>
      </c>
      <c r="I604" s="9" t="s">
        <v>1258</v>
      </c>
    </row>
    <row r="605" spans="1:9" ht="12.75">
      <c r="A605" s="15" t="s">
        <v>1041</v>
      </c>
      <c r="B605" s="9" t="s">
        <v>2250</v>
      </c>
      <c r="C605" s="9" t="s">
        <v>2246</v>
      </c>
      <c r="D605" s="9"/>
      <c r="E605" s="221" t="s">
        <v>1055</v>
      </c>
      <c r="F605" s="198" t="s">
        <v>1054</v>
      </c>
      <c r="G605" s="150" t="s">
        <v>1872</v>
      </c>
      <c r="H605" s="9" t="s">
        <v>3349</v>
      </c>
      <c r="I605" s="9" t="s">
        <v>1258</v>
      </c>
    </row>
    <row r="606" spans="1:9" ht="12.75">
      <c r="A606" s="15" t="s">
        <v>1041</v>
      </c>
      <c r="B606" s="9" t="s">
        <v>2248</v>
      </c>
      <c r="C606" s="9" t="s">
        <v>2246</v>
      </c>
      <c r="D606" s="9"/>
      <c r="E606" s="221" t="s">
        <v>1049</v>
      </c>
      <c r="F606" s="198" t="s">
        <v>1048</v>
      </c>
      <c r="G606" s="150" t="s">
        <v>1871</v>
      </c>
      <c r="H606" s="9" t="s">
        <v>3349</v>
      </c>
      <c r="I606" s="9" t="s">
        <v>1258</v>
      </c>
    </row>
    <row r="607" spans="1:9" ht="12.75">
      <c r="A607" s="15" t="s">
        <v>1041</v>
      </c>
      <c r="B607" s="9" t="s">
        <v>2248</v>
      </c>
      <c r="C607" s="9" t="s">
        <v>2246</v>
      </c>
      <c r="D607" s="9"/>
      <c r="E607" s="221" t="s">
        <v>1057</v>
      </c>
      <c r="F607" s="198" t="s">
        <v>1056</v>
      </c>
      <c r="G607" s="150" t="s">
        <v>1872</v>
      </c>
      <c r="H607" s="9" t="s">
        <v>3349</v>
      </c>
      <c r="I607" s="9" t="s">
        <v>1258</v>
      </c>
    </row>
    <row r="608" spans="1:9" ht="12.75">
      <c r="A608" s="15" t="s">
        <v>1041</v>
      </c>
      <c r="B608" s="35" t="s">
        <v>1627</v>
      </c>
      <c r="C608" s="9">
        <v>1</v>
      </c>
      <c r="D608" s="9"/>
      <c r="E608" s="221" t="s">
        <v>1059</v>
      </c>
      <c r="F608" s="198" t="s">
        <v>1058</v>
      </c>
      <c r="G608" s="150"/>
      <c r="H608" s="9" t="s">
        <v>3349</v>
      </c>
      <c r="I608" s="9" t="s">
        <v>1226</v>
      </c>
    </row>
    <row r="609" spans="1:9" ht="12.75">
      <c r="A609" s="33"/>
      <c r="B609" s="19"/>
      <c r="C609" s="19"/>
      <c r="D609" s="19"/>
      <c r="E609" s="145"/>
      <c r="F609" s="21"/>
      <c r="G609" s="149"/>
      <c r="H609" s="19"/>
      <c r="I609" s="19"/>
    </row>
    <row r="610" spans="1:9" ht="12.75">
      <c r="A610" s="15"/>
      <c r="B610" s="399" t="s">
        <v>4248</v>
      </c>
      <c r="C610" s="193"/>
      <c r="D610" s="193"/>
      <c r="E610" s="221"/>
      <c r="F610" s="381"/>
      <c r="G610" s="150"/>
      <c r="H610" s="193"/>
      <c r="I610" s="193"/>
    </row>
    <row r="611" spans="1:9" s="400" customFormat="1" ht="13.5" hidden="1">
      <c r="A611" s="199" t="s">
        <v>3407</v>
      </c>
      <c r="B611" s="36"/>
      <c r="C611" s="9">
        <v>3.5</v>
      </c>
      <c r="D611" s="9">
        <v>4500</v>
      </c>
      <c r="E611" s="195" t="s">
        <v>1648</v>
      </c>
      <c r="F611" s="380" t="s">
        <v>1738</v>
      </c>
      <c r="G611" s="195" t="s">
        <v>1872</v>
      </c>
      <c r="H611" s="9" t="s">
        <v>3349</v>
      </c>
      <c r="I611" s="193" t="s">
        <v>1255</v>
      </c>
    </row>
    <row r="612" spans="1:9" s="400" customFormat="1" ht="13.5" hidden="1">
      <c r="A612" s="199" t="s">
        <v>3407</v>
      </c>
      <c r="B612" s="5" t="s">
        <v>3354</v>
      </c>
      <c r="C612" s="9">
        <v>3.5</v>
      </c>
      <c r="D612" s="9">
        <v>350</v>
      </c>
      <c r="E612" s="192" t="s">
        <v>1649</v>
      </c>
      <c r="F612" s="381" t="s">
        <v>1739</v>
      </c>
      <c r="G612" s="192" t="s">
        <v>1871</v>
      </c>
      <c r="H612" s="9" t="s">
        <v>3349</v>
      </c>
      <c r="I612" s="193" t="s">
        <v>1256</v>
      </c>
    </row>
    <row r="613" spans="1:9" s="401" customFormat="1" ht="13.5" hidden="1">
      <c r="A613" s="199" t="s">
        <v>3407</v>
      </c>
      <c r="B613" s="5" t="s">
        <v>3354</v>
      </c>
      <c r="C613" s="9">
        <v>3.5</v>
      </c>
      <c r="D613" s="9">
        <v>350</v>
      </c>
      <c r="E613" s="192" t="s">
        <v>1650</v>
      </c>
      <c r="F613" s="381" t="s">
        <v>1740</v>
      </c>
      <c r="G613" s="192" t="s">
        <v>1872</v>
      </c>
      <c r="H613" s="9" t="s">
        <v>3349</v>
      </c>
      <c r="I613" s="193" t="s">
        <v>1256</v>
      </c>
    </row>
    <row r="614" spans="1:9" s="400" customFormat="1" ht="13.5" hidden="1">
      <c r="A614" s="199" t="s">
        <v>3407</v>
      </c>
      <c r="B614" s="9" t="s">
        <v>3408</v>
      </c>
      <c r="C614" s="9">
        <v>3.5</v>
      </c>
      <c r="D614" s="9">
        <v>1995</v>
      </c>
      <c r="E614" s="192" t="s">
        <v>1651</v>
      </c>
      <c r="F614" s="381" t="s">
        <v>1741</v>
      </c>
      <c r="G614" s="192" t="s">
        <v>1871</v>
      </c>
      <c r="H614" s="9" t="s">
        <v>3349</v>
      </c>
      <c r="I614" s="193" t="s">
        <v>1256</v>
      </c>
    </row>
    <row r="615" spans="1:9" s="400" customFormat="1" ht="13.5" hidden="1">
      <c r="A615" s="199" t="s">
        <v>3407</v>
      </c>
      <c r="B615" s="9" t="s">
        <v>3408</v>
      </c>
      <c r="C615" s="9">
        <v>3.5</v>
      </c>
      <c r="D615" s="9">
        <v>1995</v>
      </c>
      <c r="E615" s="192" t="s">
        <v>1652</v>
      </c>
      <c r="F615" s="381" t="s">
        <v>1742</v>
      </c>
      <c r="G615" s="192" t="s">
        <v>1872</v>
      </c>
      <c r="H615" s="9" t="s">
        <v>3349</v>
      </c>
      <c r="I615" s="193" t="s">
        <v>1256</v>
      </c>
    </row>
    <row r="616" spans="1:9" s="400" customFormat="1" ht="13.5" hidden="1">
      <c r="A616" s="199" t="s">
        <v>3407</v>
      </c>
      <c r="B616" s="9" t="s">
        <v>3406</v>
      </c>
      <c r="C616" s="9">
        <v>3.5</v>
      </c>
      <c r="D616" s="9">
        <v>3505</v>
      </c>
      <c r="E616" s="192" t="s">
        <v>1653</v>
      </c>
      <c r="F616" s="381" t="s">
        <v>1743</v>
      </c>
      <c r="G616" s="192" t="s">
        <v>1872</v>
      </c>
      <c r="H616" s="9" t="s">
        <v>3349</v>
      </c>
      <c r="I616" s="193" t="s">
        <v>1256</v>
      </c>
    </row>
    <row r="617" spans="1:9" s="400" customFormat="1" ht="13.5" hidden="1">
      <c r="A617" s="199" t="s">
        <v>3407</v>
      </c>
      <c r="B617" s="9" t="s">
        <v>3355</v>
      </c>
      <c r="C617" s="9">
        <v>3.5</v>
      </c>
      <c r="D617" s="9">
        <v>3505</v>
      </c>
      <c r="E617" s="192" t="s">
        <v>1654</v>
      </c>
      <c r="F617" s="381" t="s">
        <v>1744</v>
      </c>
      <c r="G617" s="192" t="s">
        <v>1872</v>
      </c>
      <c r="H617" s="9" t="s">
        <v>3349</v>
      </c>
      <c r="I617" s="193" t="s">
        <v>1256</v>
      </c>
    </row>
    <row r="618" spans="1:9" s="400" customFormat="1" ht="13.5" hidden="1">
      <c r="A618" s="223" t="s">
        <v>3407</v>
      </c>
      <c r="B618" s="126" t="s">
        <v>1627</v>
      </c>
      <c r="C618" s="29">
        <v>3.5</v>
      </c>
      <c r="D618" s="29"/>
      <c r="E618" s="195" t="s">
        <v>1655</v>
      </c>
      <c r="F618" s="380" t="s">
        <v>1745</v>
      </c>
      <c r="G618" s="151"/>
      <c r="H618" s="29" t="s">
        <v>3349</v>
      </c>
      <c r="I618" s="29" t="s">
        <v>1227</v>
      </c>
    </row>
    <row r="619" spans="1:9" s="400" customFormat="1" ht="12.75">
      <c r="A619" s="199" t="s">
        <v>4240</v>
      </c>
      <c r="B619" s="36"/>
      <c r="C619" s="193">
        <v>4</v>
      </c>
      <c r="D619" s="193">
        <v>4500</v>
      </c>
      <c r="E619" s="377" t="s">
        <v>4241</v>
      </c>
      <c r="F619" s="381" t="s">
        <v>4260</v>
      </c>
      <c r="G619" s="195" t="s">
        <v>1872</v>
      </c>
      <c r="H619" s="193" t="s">
        <v>3349</v>
      </c>
      <c r="I619" s="193" t="s">
        <v>1255</v>
      </c>
    </row>
    <row r="620" spans="1:9" s="400" customFormat="1" ht="12.75">
      <c r="A620" s="199" t="s">
        <v>4240</v>
      </c>
      <c r="B620" s="5" t="s">
        <v>3354</v>
      </c>
      <c r="C620" s="193">
        <v>4</v>
      </c>
      <c r="D620" s="193">
        <v>1995</v>
      </c>
      <c r="E620" s="377" t="s">
        <v>4242</v>
      </c>
      <c r="F620" s="381" t="s">
        <v>4261</v>
      </c>
      <c r="G620" s="192" t="s">
        <v>1871</v>
      </c>
      <c r="H620" s="193" t="s">
        <v>3349</v>
      </c>
      <c r="I620" s="193" t="s">
        <v>1256</v>
      </c>
    </row>
    <row r="621" spans="1:9" s="401" customFormat="1" ht="12.75">
      <c r="A621" s="199" t="s">
        <v>4240</v>
      </c>
      <c r="B621" s="5" t="s">
        <v>3354</v>
      </c>
      <c r="C621" s="193">
        <v>4</v>
      </c>
      <c r="D621" s="193">
        <v>1995</v>
      </c>
      <c r="E621" s="377" t="s">
        <v>4243</v>
      </c>
      <c r="F621" s="381" t="s">
        <v>4262</v>
      </c>
      <c r="G621" s="192" t="s">
        <v>1872</v>
      </c>
      <c r="H621" s="193" t="s">
        <v>3349</v>
      </c>
      <c r="I621" s="193" t="s">
        <v>1256</v>
      </c>
    </row>
    <row r="622" spans="1:9" s="400" customFormat="1" ht="12.75">
      <c r="A622" s="199" t="s">
        <v>4240</v>
      </c>
      <c r="B622" s="386" t="s">
        <v>3407</v>
      </c>
      <c r="C622" s="193">
        <v>4</v>
      </c>
      <c r="D622" s="193">
        <v>1995</v>
      </c>
      <c r="E622" s="377" t="s">
        <v>4244</v>
      </c>
      <c r="F622" s="381" t="s">
        <v>4246</v>
      </c>
      <c r="G622" s="192" t="s">
        <v>1871</v>
      </c>
      <c r="H622" s="193" t="s">
        <v>3349</v>
      </c>
      <c r="I622" s="193" t="s">
        <v>1256</v>
      </c>
    </row>
    <row r="623" spans="1:9" s="400" customFormat="1" ht="12.75">
      <c r="A623" s="199" t="s">
        <v>4240</v>
      </c>
      <c r="B623" s="386" t="s">
        <v>3407</v>
      </c>
      <c r="C623" s="193">
        <v>4</v>
      </c>
      <c r="D623" s="193">
        <v>1995</v>
      </c>
      <c r="E623" s="377" t="s">
        <v>4245</v>
      </c>
      <c r="F623" s="381" t="s">
        <v>4247</v>
      </c>
      <c r="G623" s="192" t="s">
        <v>1872</v>
      </c>
      <c r="H623" s="193" t="s">
        <v>3349</v>
      </c>
      <c r="I623" s="193" t="s">
        <v>1256</v>
      </c>
    </row>
    <row r="624" spans="1:9" s="34" customFormat="1" ht="12.75">
      <c r="A624" s="199" t="s">
        <v>4240</v>
      </c>
      <c r="B624" s="9" t="s">
        <v>2248</v>
      </c>
      <c r="C624" s="9" t="s">
        <v>2246</v>
      </c>
      <c r="D624" s="9">
        <v>1990</v>
      </c>
      <c r="E624" s="377" t="s">
        <v>4250</v>
      </c>
      <c r="F624" s="381" t="s">
        <v>4263</v>
      </c>
      <c r="G624" s="192" t="s">
        <v>1871</v>
      </c>
      <c r="H624" s="9" t="s">
        <v>3349</v>
      </c>
      <c r="I624" s="193" t="s">
        <v>2128</v>
      </c>
    </row>
    <row r="625" spans="1:9" ht="12.75">
      <c r="A625" s="199" t="s">
        <v>4240</v>
      </c>
      <c r="B625" s="9" t="s">
        <v>2248</v>
      </c>
      <c r="C625" s="9" t="s">
        <v>2246</v>
      </c>
      <c r="D625" s="9">
        <v>1990</v>
      </c>
      <c r="E625" s="377" t="s">
        <v>4251</v>
      </c>
      <c r="F625" s="381" t="s">
        <v>4252</v>
      </c>
      <c r="G625" s="192" t="s">
        <v>1872</v>
      </c>
      <c r="H625" s="9" t="s">
        <v>3349</v>
      </c>
      <c r="I625" s="193" t="s">
        <v>2128</v>
      </c>
    </row>
    <row r="626" spans="1:9" ht="12.75">
      <c r="A626" s="199" t="s">
        <v>4240</v>
      </c>
      <c r="B626" s="9" t="s">
        <v>2250</v>
      </c>
      <c r="C626" s="9" t="s">
        <v>2246</v>
      </c>
      <c r="D626" s="9">
        <v>995</v>
      </c>
      <c r="E626" s="377" t="s">
        <v>4253</v>
      </c>
      <c r="F626" s="381" t="s">
        <v>4254</v>
      </c>
      <c r="G626" s="192" t="s">
        <v>1871</v>
      </c>
      <c r="H626" s="9" t="s">
        <v>3349</v>
      </c>
      <c r="I626" s="193" t="s">
        <v>1258</v>
      </c>
    </row>
    <row r="627" spans="1:9" ht="12.75">
      <c r="A627" s="199" t="s">
        <v>4240</v>
      </c>
      <c r="B627" s="9" t="s">
        <v>2250</v>
      </c>
      <c r="C627" s="9" t="s">
        <v>2246</v>
      </c>
      <c r="D627" s="9">
        <v>995</v>
      </c>
      <c r="E627" s="379" t="s">
        <v>4255</v>
      </c>
      <c r="F627" s="380" t="s">
        <v>4264</v>
      </c>
      <c r="G627" s="195" t="s">
        <v>1872</v>
      </c>
      <c r="H627" s="9" t="s">
        <v>3349</v>
      </c>
      <c r="I627" s="9" t="s">
        <v>1258</v>
      </c>
    </row>
    <row r="628" spans="1:9" ht="12.75">
      <c r="A628" s="199" t="s">
        <v>4240</v>
      </c>
      <c r="B628" s="9" t="s">
        <v>2248</v>
      </c>
      <c r="C628" s="9" t="s">
        <v>2246</v>
      </c>
      <c r="D628" s="9">
        <v>1990</v>
      </c>
      <c r="E628" s="377" t="s">
        <v>4256</v>
      </c>
      <c r="F628" s="381" t="s">
        <v>4257</v>
      </c>
      <c r="G628" s="192" t="s">
        <v>1871</v>
      </c>
      <c r="H628" s="9" t="s">
        <v>3349</v>
      </c>
      <c r="I628" s="9" t="s">
        <v>1258</v>
      </c>
    </row>
    <row r="629" spans="1:9" ht="12.75">
      <c r="A629" s="199" t="s">
        <v>4240</v>
      </c>
      <c r="B629" s="9" t="s">
        <v>2248</v>
      </c>
      <c r="C629" s="9" t="s">
        <v>2246</v>
      </c>
      <c r="D629" s="9">
        <v>1990</v>
      </c>
      <c r="E629" s="377" t="s">
        <v>4258</v>
      </c>
      <c r="F629" s="381" t="s">
        <v>4259</v>
      </c>
      <c r="G629" s="192" t="s">
        <v>1872</v>
      </c>
      <c r="H629" s="9" t="s">
        <v>3349</v>
      </c>
      <c r="I629" s="9" t="s">
        <v>1258</v>
      </c>
    </row>
    <row r="630" spans="1:9" s="400" customFormat="1" ht="12.75">
      <c r="A630" s="199" t="s">
        <v>4240</v>
      </c>
      <c r="B630" s="126" t="s">
        <v>1627</v>
      </c>
      <c r="C630" s="29">
        <v>4</v>
      </c>
      <c r="D630" s="29"/>
      <c r="E630" s="379" t="s">
        <v>4249</v>
      </c>
      <c r="F630" s="380" t="s">
        <v>4265</v>
      </c>
      <c r="G630" s="151"/>
      <c r="H630" s="29" t="s">
        <v>3349</v>
      </c>
      <c r="I630" s="29" t="s">
        <v>1227</v>
      </c>
    </row>
    <row r="631" spans="1:9" ht="12.75">
      <c r="A631" s="33"/>
      <c r="B631" s="19"/>
      <c r="C631" s="19"/>
      <c r="D631" s="19"/>
      <c r="E631" s="145"/>
      <c r="F631" s="21"/>
      <c r="G631" s="149"/>
      <c r="H631" s="19"/>
      <c r="I631" s="19"/>
    </row>
    <row r="632" spans="1:9" s="408" customFormat="1" ht="12.75">
      <c r="A632" s="403"/>
      <c r="B632" s="399" t="s">
        <v>4248</v>
      </c>
      <c r="C632" s="404"/>
      <c r="D632" s="404"/>
      <c r="E632" s="405"/>
      <c r="F632" s="406"/>
      <c r="G632" s="407"/>
      <c r="H632" s="404"/>
      <c r="I632" s="404"/>
    </row>
    <row r="633" spans="1:9" ht="13.5" hidden="1">
      <c r="A633" s="199" t="s">
        <v>3406</v>
      </c>
      <c r="B633" s="9"/>
      <c r="C633" s="9">
        <v>3.5</v>
      </c>
      <c r="D633" s="9">
        <v>995</v>
      </c>
      <c r="E633" s="195" t="s">
        <v>1656</v>
      </c>
      <c r="F633" s="197" t="s">
        <v>1746</v>
      </c>
      <c r="G633" s="195" t="s">
        <v>1871</v>
      </c>
      <c r="H633" s="9" t="s">
        <v>3349</v>
      </c>
      <c r="I633" s="9" t="s">
        <v>1255</v>
      </c>
    </row>
    <row r="634" spans="1:9" ht="13.5" hidden="1">
      <c r="A634" s="199" t="s">
        <v>3406</v>
      </c>
      <c r="B634" s="9"/>
      <c r="C634" s="9">
        <v>3.5</v>
      </c>
      <c r="D634" s="9">
        <v>995</v>
      </c>
      <c r="E634" s="192" t="s">
        <v>1657</v>
      </c>
      <c r="F634" s="198" t="s">
        <v>1747</v>
      </c>
      <c r="G634" s="192" t="s">
        <v>1872</v>
      </c>
      <c r="H634" s="9" t="s">
        <v>3349</v>
      </c>
      <c r="I634" s="9" t="s">
        <v>1255</v>
      </c>
    </row>
    <row r="635" spans="1:9" ht="13.5" hidden="1">
      <c r="A635" s="199" t="s">
        <v>3406</v>
      </c>
      <c r="B635" s="9" t="s">
        <v>3355</v>
      </c>
      <c r="C635" s="9">
        <v>3.5</v>
      </c>
      <c r="D635" s="9">
        <v>250</v>
      </c>
      <c r="E635" s="192" t="s">
        <v>1658</v>
      </c>
      <c r="F635" s="198" t="s">
        <v>1748</v>
      </c>
      <c r="G635" s="192" t="s">
        <v>1871</v>
      </c>
      <c r="H635" s="9" t="s">
        <v>3349</v>
      </c>
      <c r="I635" s="9" t="s">
        <v>1256</v>
      </c>
    </row>
    <row r="636" spans="1:9" ht="13.5" hidden="1">
      <c r="A636" s="199" t="s">
        <v>3406</v>
      </c>
      <c r="B636" s="9" t="s">
        <v>3355</v>
      </c>
      <c r="C636" s="9">
        <v>3.5</v>
      </c>
      <c r="D636" s="9">
        <v>250</v>
      </c>
      <c r="E636" s="192" t="s">
        <v>1659</v>
      </c>
      <c r="F636" s="198" t="s">
        <v>1749</v>
      </c>
      <c r="G636" s="192" t="s">
        <v>1872</v>
      </c>
      <c r="H636" s="9" t="s">
        <v>3349</v>
      </c>
      <c r="I636" s="9" t="s">
        <v>1256</v>
      </c>
    </row>
    <row r="637" spans="1:9" ht="13.5" hidden="1">
      <c r="A637" s="199" t="s">
        <v>3406</v>
      </c>
      <c r="B637" s="35" t="s">
        <v>1627</v>
      </c>
      <c r="C637" s="9">
        <v>4</v>
      </c>
      <c r="D637" s="9"/>
      <c r="E637" s="192" t="s">
        <v>1660</v>
      </c>
      <c r="F637" s="198" t="s">
        <v>1750</v>
      </c>
      <c r="G637" s="150"/>
      <c r="H637" s="9" t="s">
        <v>3349</v>
      </c>
      <c r="I637" s="9" t="s">
        <v>1227</v>
      </c>
    </row>
    <row r="638" spans="1:9" ht="12.75">
      <c r="A638" s="199" t="s">
        <v>4266</v>
      </c>
      <c r="B638" s="193"/>
      <c r="C638" s="193">
        <v>4</v>
      </c>
      <c r="D638" s="193">
        <v>995</v>
      </c>
      <c r="E638" s="195" t="s">
        <v>4267</v>
      </c>
      <c r="F638" s="245" t="s">
        <v>4268</v>
      </c>
      <c r="G638" s="195" t="s">
        <v>1871</v>
      </c>
      <c r="H638" s="193" t="s">
        <v>3349</v>
      </c>
      <c r="I638" s="193" t="s">
        <v>1255</v>
      </c>
    </row>
    <row r="639" spans="1:9" ht="12.75">
      <c r="A639" s="199" t="s">
        <v>4266</v>
      </c>
      <c r="B639" s="193"/>
      <c r="C639" s="193">
        <v>4</v>
      </c>
      <c r="D639" s="193">
        <v>995</v>
      </c>
      <c r="E639" s="377" t="s">
        <v>4269</v>
      </c>
      <c r="F639" s="381" t="s">
        <v>4270</v>
      </c>
      <c r="G639" s="192" t="s">
        <v>1872</v>
      </c>
      <c r="H639" s="193" t="s">
        <v>3349</v>
      </c>
      <c r="I639" s="193" t="s">
        <v>1255</v>
      </c>
    </row>
    <row r="640" spans="1:9" ht="12.75">
      <c r="A640" s="199" t="s">
        <v>4266</v>
      </c>
      <c r="B640" s="193" t="s">
        <v>3355</v>
      </c>
      <c r="C640" s="193">
        <v>4</v>
      </c>
      <c r="D640" s="193">
        <v>450</v>
      </c>
      <c r="E640" s="377" t="s">
        <v>4271</v>
      </c>
      <c r="F640" s="381" t="s">
        <v>4272</v>
      </c>
      <c r="G640" s="192" t="s">
        <v>1871</v>
      </c>
      <c r="H640" s="193" t="s">
        <v>3349</v>
      </c>
      <c r="I640" s="193" t="s">
        <v>1256</v>
      </c>
    </row>
    <row r="641" spans="1:9" ht="12.75">
      <c r="A641" s="199" t="s">
        <v>4266</v>
      </c>
      <c r="B641" s="193" t="s">
        <v>3355</v>
      </c>
      <c r="C641" s="193">
        <v>4</v>
      </c>
      <c r="D641" s="193">
        <v>450</v>
      </c>
      <c r="E641" s="377" t="s">
        <v>4273</v>
      </c>
      <c r="F641" s="381" t="s">
        <v>4274</v>
      </c>
      <c r="G641" s="192" t="s">
        <v>1872</v>
      </c>
      <c r="H641" s="193" t="s">
        <v>3349</v>
      </c>
      <c r="I641" s="193" t="s">
        <v>1256</v>
      </c>
    </row>
    <row r="642" spans="1:9" ht="12.75">
      <c r="A642" s="199" t="s">
        <v>4266</v>
      </c>
      <c r="B642" s="304" t="s">
        <v>3406</v>
      </c>
      <c r="C642" s="193">
        <v>4</v>
      </c>
      <c r="D642" s="193">
        <v>450</v>
      </c>
      <c r="E642" s="377" t="s">
        <v>4275</v>
      </c>
      <c r="F642" s="381" t="s">
        <v>4276</v>
      </c>
      <c r="G642" s="192" t="s">
        <v>1871</v>
      </c>
      <c r="H642" s="193" t="s">
        <v>3349</v>
      </c>
      <c r="I642" s="193" t="s">
        <v>1256</v>
      </c>
    </row>
    <row r="643" spans="1:9" ht="12.75">
      <c r="A643" s="199" t="s">
        <v>4266</v>
      </c>
      <c r="B643" s="304" t="s">
        <v>3406</v>
      </c>
      <c r="C643" s="193">
        <v>4</v>
      </c>
      <c r="D643" s="193">
        <v>450</v>
      </c>
      <c r="E643" s="377" t="s">
        <v>4277</v>
      </c>
      <c r="F643" s="381" t="s">
        <v>4278</v>
      </c>
      <c r="G643" s="192" t="s">
        <v>1872</v>
      </c>
      <c r="H643" s="193" t="s">
        <v>3349</v>
      </c>
      <c r="I643" s="193" t="s">
        <v>1256</v>
      </c>
    </row>
    <row r="644" spans="1:9" ht="12.75">
      <c r="A644" s="199" t="s">
        <v>4266</v>
      </c>
      <c r="B644" s="9" t="s">
        <v>2248</v>
      </c>
      <c r="C644" s="9" t="s">
        <v>2246</v>
      </c>
      <c r="D644" s="9">
        <v>450</v>
      </c>
      <c r="E644" s="377" t="s">
        <v>4279</v>
      </c>
      <c r="F644" s="381" t="s">
        <v>4280</v>
      </c>
      <c r="G644" s="192" t="s">
        <v>1871</v>
      </c>
      <c r="H644" s="9" t="s">
        <v>3349</v>
      </c>
      <c r="I644" s="9" t="s">
        <v>2128</v>
      </c>
    </row>
    <row r="645" spans="1:9" ht="12.75">
      <c r="A645" s="199" t="s">
        <v>4266</v>
      </c>
      <c r="B645" s="9" t="s">
        <v>2248</v>
      </c>
      <c r="C645" s="9" t="s">
        <v>2246</v>
      </c>
      <c r="D645" s="9">
        <v>450</v>
      </c>
      <c r="E645" s="377" t="s">
        <v>4281</v>
      </c>
      <c r="F645" s="381" t="s">
        <v>4282</v>
      </c>
      <c r="G645" s="192" t="s">
        <v>1872</v>
      </c>
      <c r="H645" s="9" t="s">
        <v>3349</v>
      </c>
      <c r="I645" s="9" t="s">
        <v>2128</v>
      </c>
    </row>
    <row r="646" spans="1:9" ht="12.75">
      <c r="A646" s="199" t="s">
        <v>4266</v>
      </c>
      <c r="B646" s="9" t="s">
        <v>2250</v>
      </c>
      <c r="C646" s="9" t="s">
        <v>2246</v>
      </c>
      <c r="D646" s="9">
        <v>225</v>
      </c>
      <c r="E646" s="377" t="s">
        <v>4283</v>
      </c>
      <c r="F646" s="381" t="s">
        <v>4284</v>
      </c>
      <c r="G646" s="192" t="s">
        <v>1871</v>
      </c>
      <c r="H646" s="9" t="s">
        <v>3349</v>
      </c>
      <c r="I646" s="9" t="s">
        <v>1258</v>
      </c>
    </row>
    <row r="647" spans="1:9" ht="12.75">
      <c r="A647" s="199" t="s">
        <v>4266</v>
      </c>
      <c r="B647" s="9" t="s">
        <v>2250</v>
      </c>
      <c r="C647" s="9" t="s">
        <v>2246</v>
      </c>
      <c r="D647" s="9">
        <v>225</v>
      </c>
      <c r="E647" s="377" t="s">
        <v>4285</v>
      </c>
      <c r="F647" s="381" t="s">
        <v>4286</v>
      </c>
      <c r="G647" s="192" t="s">
        <v>1872</v>
      </c>
      <c r="H647" s="9" t="s">
        <v>3349</v>
      </c>
      <c r="I647" s="9" t="s">
        <v>1258</v>
      </c>
    </row>
    <row r="648" spans="1:9" ht="12.75">
      <c r="A648" s="199" t="s">
        <v>4266</v>
      </c>
      <c r="B648" s="9" t="s">
        <v>2248</v>
      </c>
      <c r="C648" s="9" t="s">
        <v>2246</v>
      </c>
      <c r="D648" s="9">
        <v>450</v>
      </c>
      <c r="E648" s="377" t="s">
        <v>4287</v>
      </c>
      <c r="F648" s="381" t="s">
        <v>4288</v>
      </c>
      <c r="G648" s="192" t="s">
        <v>1871</v>
      </c>
      <c r="H648" s="9" t="s">
        <v>3349</v>
      </c>
      <c r="I648" s="9" t="s">
        <v>1258</v>
      </c>
    </row>
    <row r="649" spans="1:9" ht="12.75">
      <c r="A649" s="199" t="s">
        <v>4266</v>
      </c>
      <c r="B649" s="9" t="s">
        <v>2248</v>
      </c>
      <c r="C649" s="9" t="s">
        <v>2246</v>
      </c>
      <c r="D649" s="9">
        <v>450</v>
      </c>
      <c r="E649" s="379" t="s">
        <v>4289</v>
      </c>
      <c r="F649" s="381" t="s">
        <v>4290</v>
      </c>
      <c r="G649" s="195" t="s">
        <v>1872</v>
      </c>
      <c r="H649" s="9" t="s">
        <v>3349</v>
      </c>
      <c r="I649" s="9" t="s">
        <v>1258</v>
      </c>
    </row>
    <row r="650" spans="1:9" ht="12.75">
      <c r="A650" s="199" t="s">
        <v>4266</v>
      </c>
      <c r="B650" s="35" t="s">
        <v>1627</v>
      </c>
      <c r="C650" s="193">
        <v>4</v>
      </c>
      <c r="D650" s="193"/>
      <c r="E650" s="377" t="s">
        <v>4291</v>
      </c>
      <c r="F650" s="381" t="s">
        <v>4292</v>
      </c>
      <c r="G650" s="150"/>
      <c r="H650" s="193" t="s">
        <v>3349</v>
      </c>
      <c r="I650" s="193" t="s">
        <v>1227</v>
      </c>
    </row>
    <row r="651" spans="1:9" ht="12.75">
      <c r="A651" s="33"/>
      <c r="B651" s="19"/>
      <c r="C651" s="19"/>
      <c r="D651" s="19"/>
      <c r="E651" s="145"/>
      <c r="F651" s="21"/>
      <c r="G651" s="149"/>
      <c r="H651" s="19"/>
      <c r="I651" s="19"/>
    </row>
    <row r="652" spans="1:9" s="30" customFormat="1" ht="12.75">
      <c r="A652" s="31" t="s">
        <v>1605</v>
      </c>
      <c r="B652" s="27"/>
      <c r="C652" s="3">
        <v>11</v>
      </c>
      <c r="D652" s="3">
        <v>450</v>
      </c>
      <c r="E652" s="272" t="s">
        <v>582</v>
      </c>
      <c r="F652" s="273" t="s">
        <v>2464</v>
      </c>
      <c r="G652" s="152" t="s">
        <v>1871</v>
      </c>
      <c r="H652" s="3" t="s">
        <v>3349</v>
      </c>
      <c r="I652" s="3" t="s">
        <v>1255</v>
      </c>
    </row>
    <row r="653" spans="1:9" s="30" customFormat="1" ht="12.75">
      <c r="A653" s="31" t="s">
        <v>1605</v>
      </c>
      <c r="B653" s="27"/>
      <c r="C653" s="3">
        <v>11</v>
      </c>
      <c r="D653" s="3">
        <v>450</v>
      </c>
      <c r="E653" s="250" t="s">
        <v>583</v>
      </c>
      <c r="F653" s="271" t="s">
        <v>2465</v>
      </c>
      <c r="G653" s="246" t="s">
        <v>1872</v>
      </c>
      <c r="H653" s="3" t="s">
        <v>3349</v>
      </c>
      <c r="I653" s="3" t="s">
        <v>1255</v>
      </c>
    </row>
    <row r="654" spans="1:9" s="30" customFormat="1" ht="12.75">
      <c r="A654" s="31" t="s">
        <v>1605</v>
      </c>
      <c r="B654" s="3" t="s">
        <v>589</v>
      </c>
      <c r="C654" s="3">
        <v>11</v>
      </c>
      <c r="D654" s="3">
        <v>125</v>
      </c>
      <c r="E654" s="250" t="s">
        <v>584</v>
      </c>
      <c r="F654" s="271" t="s">
        <v>2466</v>
      </c>
      <c r="G654" s="152" t="s">
        <v>585</v>
      </c>
      <c r="H654" s="3" t="s">
        <v>3349</v>
      </c>
      <c r="I654" s="3" t="s">
        <v>1255</v>
      </c>
    </row>
    <row r="655" spans="1:9" s="30" customFormat="1" ht="12.75">
      <c r="A655" s="31" t="s">
        <v>1605</v>
      </c>
      <c r="B655" s="3" t="s">
        <v>589</v>
      </c>
      <c r="C655" s="3">
        <v>11</v>
      </c>
      <c r="D655" s="3">
        <v>125</v>
      </c>
      <c r="E655" s="250" t="s">
        <v>586</v>
      </c>
      <c r="F655" s="271" t="s">
        <v>2467</v>
      </c>
      <c r="G655" s="246" t="s">
        <v>1872</v>
      </c>
      <c r="H655" s="3" t="s">
        <v>3349</v>
      </c>
      <c r="I655" s="3" t="s">
        <v>1256</v>
      </c>
    </row>
    <row r="656" spans="1:9" s="30" customFormat="1" ht="12.75">
      <c r="A656" s="31" t="s">
        <v>1605</v>
      </c>
      <c r="B656" s="3" t="s">
        <v>590</v>
      </c>
      <c r="C656" s="3">
        <v>11</v>
      </c>
      <c r="D656" s="3">
        <v>100</v>
      </c>
      <c r="E656" s="250" t="s">
        <v>587</v>
      </c>
      <c r="F656" s="271" t="s">
        <v>2468</v>
      </c>
      <c r="G656" s="152" t="s">
        <v>1871</v>
      </c>
      <c r="H656" s="3" t="s">
        <v>3349</v>
      </c>
      <c r="I656" s="3" t="s">
        <v>1256</v>
      </c>
    </row>
    <row r="657" spans="1:9" s="30" customFormat="1" ht="12.75">
      <c r="A657" s="31" t="s">
        <v>1605</v>
      </c>
      <c r="B657" s="3" t="s">
        <v>590</v>
      </c>
      <c r="C657" s="3">
        <v>11</v>
      </c>
      <c r="D657" s="3">
        <v>100</v>
      </c>
      <c r="E657" s="250" t="s">
        <v>588</v>
      </c>
      <c r="F657" s="271" t="s">
        <v>2469</v>
      </c>
      <c r="G657" s="246" t="s">
        <v>1872</v>
      </c>
      <c r="H657" s="3" t="s">
        <v>3349</v>
      </c>
      <c r="I657" s="3" t="s">
        <v>1256</v>
      </c>
    </row>
    <row r="658" spans="1:9" s="30" customFormat="1" ht="12.75">
      <c r="A658" s="31" t="s">
        <v>1605</v>
      </c>
      <c r="B658" s="3" t="s">
        <v>2248</v>
      </c>
      <c r="C658" s="3">
        <v>11</v>
      </c>
      <c r="D658" s="3">
        <v>50</v>
      </c>
      <c r="E658" s="250" t="s">
        <v>3045</v>
      </c>
      <c r="F658" s="271" t="s">
        <v>2470</v>
      </c>
      <c r="G658" s="152" t="s">
        <v>1871</v>
      </c>
      <c r="H658" s="3" t="s">
        <v>3349</v>
      </c>
      <c r="I658" s="3" t="s">
        <v>2128</v>
      </c>
    </row>
    <row r="659" spans="1:9" s="30" customFormat="1" ht="12.75">
      <c r="A659" s="31" t="s">
        <v>1605</v>
      </c>
      <c r="B659" s="3" t="s">
        <v>2248</v>
      </c>
      <c r="C659" s="3">
        <v>11</v>
      </c>
      <c r="D659" s="3">
        <v>50</v>
      </c>
      <c r="E659" s="250" t="s">
        <v>3046</v>
      </c>
      <c r="F659" s="271" t="s">
        <v>2471</v>
      </c>
      <c r="G659" s="246" t="s">
        <v>1872</v>
      </c>
      <c r="H659" s="3" t="s">
        <v>3349</v>
      </c>
      <c r="I659" s="3" t="s">
        <v>2128</v>
      </c>
    </row>
    <row r="660" spans="1:9" s="30" customFormat="1" ht="12.75">
      <c r="A660" s="31" t="s">
        <v>1605</v>
      </c>
      <c r="B660" s="3" t="s">
        <v>2250</v>
      </c>
      <c r="C660" s="3">
        <v>11</v>
      </c>
      <c r="D660" s="3">
        <v>25</v>
      </c>
      <c r="E660" s="250" t="s">
        <v>3047</v>
      </c>
      <c r="F660" s="271" t="s">
        <v>2472</v>
      </c>
      <c r="G660" s="152" t="s">
        <v>1871</v>
      </c>
      <c r="H660" s="3" t="s">
        <v>3349</v>
      </c>
      <c r="I660" s="3" t="s">
        <v>2128</v>
      </c>
    </row>
    <row r="661" spans="1:9" s="30" customFormat="1" ht="12.75">
      <c r="A661" s="31" t="s">
        <v>1605</v>
      </c>
      <c r="B661" s="3" t="s">
        <v>2250</v>
      </c>
      <c r="C661" s="3">
        <v>11</v>
      </c>
      <c r="D661" s="3">
        <v>25</v>
      </c>
      <c r="E661" s="250" t="s">
        <v>3048</v>
      </c>
      <c r="F661" s="271" t="s">
        <v>2473</v>
      </c>
      <c r="G661" s="246" t="s">
        <v>1872</v>
      </c>
      <c r="H661" s="3" t="s">
        <v>3349</v>
      </c>
      <c r="I661" s="3" t="s">
        <v>2128</v>
      </c>
    </row>
    <row r="662" spans="1:9" s="30" customFormat="1" ht="12.75">
      <c r="A662" s="31" t="s">
        <v>1605</v>
      </c>
      <c r="B662" s="3" t="s">
        <v>2248</v>
      </c>
      <c r="C662" s="3">
        <v>11</v>
      </c>
      <c r="D662" s="3">
        <v>50</v>
      </c>
      <c r="E662" s="250" t="s">
        <v>3051</v>
      </c>
      <c r="F662" s="271" t="s">
        <v>1859</v>
      </c>
      <c r="G662" s="152" t="s">
        <v>1871</v>
      </c>
      <c r="H662" s="3" t="s">
        <v>3349</v>
      </c>
      <c r="I662" s="3" t="s">
        <v>1258</v>
      </c>
    </row>
    <row r="663" spans="1:9" s="30" customFormat="1" ht="12.75">
      <c r="A663" s="31" t="s">
        <v>1605</v>
      </c>
      <c r="B663" s="3" t="s">
        <v>2248</v>
      </c>
      <c r="C663" s="3">
        <v>11</v>
      </c>
      <c r="D663" s="3">
        <v>50</v>
      </c>
      <c r="E663" s="250" t="s">
        <v>3052</v>
      </c>
      <c r="F663" s="271" t="s">
        <v>1860</v>
      </c>
      <c r="G663" s="246" t="s">
        <v>1872</v>
      </c>
      <c r="H663" s="3" t="s">
        <v>3349</v>
      </c>
      <c r="I663" s="3" t="s">
        <v>1258</v>
      </c>
    </row>
    <row r="664" spans="1:9" s="30" customFormat="1" ht="12.75">
      <c r="A664" s="31" t="s">
        <v>1605</v>
      </c>
      <c r="B664" s="3" t="s">
        <v>2250</v>
      </c>
      <c r="C664" s="3">
        <v>11</v>
      </c>
      <c r="D664" s="3">
        <v>25</v>
      </c>
      <c r="E664" s="250" t="s">
        <v>3049</v>
      </c>
      <c r="F664" s="271" t="s">
        <v>1861</v>
      </c>
      <c r="G664" s="152" t="s">
        <v>1871</v>
      </c>
      <c r="H664" s="3" t="s">
        <v>3349</v>
      </c>
      <c r="I664" s="3" t="s">
        <v>1258</v>
      </c>
    </row>
    <row r="665" spans="1:9" s="30" customFormat="1" ht="12.75">
      <c r="A665" s="31" t="s">
        <v>1605</v>
      </c>
      <c r="B665" s="3" t="s">
        <v>2250</v>
      </c>
      <c r="C665" s="3">
        <v>11</v>
      </c>
      <c r="D665" s="3">
        <v>25</v>
      </c>
      <c r="E665" s="251" t="s">
        <v>3050</v>
      </c>
      <c r="F665" s="271" t="s">
        <v>1862</v>
      </c>
      <c r="G665" s="247" t="s">
        <v>1872</v>
      </c>
      <c r="H665" s="3" t="s">
        <v>3349</v>
      </c>
      <c r="I665" s="3" t="s">
        <v>1258</v>
      </c>
    </row>
    <row r="666" spans="1:9" ht="12.75">
      <c r="A666" s="22" t="s">
        <v>1605</v>
      </c>
      <c r="B666" s="8" t="s">
        <v>1627</v>
      </c>
      <c r="C666" s="5">
        <v>11</v>
      </c>
      <c r="D666" s="5"/>
      <c r="E666" s="192" t="s">
        <v>1661</v>
      </c>
      <c r="F666" s="198" t="s">
        <v>1751</v>
      </c>
      <c r="G666" s="147"/>
      <c r="H666" s="5" t="s">
        <v>3349</v>
      </c>
      <c r="I666" s="5" t="s">
        <v>1227</v>
      </c>
    </row>
    <row r="667" spans="1:9" ht="12.75">
      <c r="A667" s="22" t="s">
        <v>1605</v>
      </c>
      <c r="B667" s="5"/>
      <c r="C667" s="5">
        <v>11</v>
      </c>
      <c r="D667" s="5"/>
      <c r="E667" s="192" t="s">
        <v>1662</v>
      </c>
      <c r="F667" s="198" t="s">
        <v>1752</v>
      </c>
      <c r="G667" s="147"/>
      <c r="H667" s="5" t="s">
        <v>3349</v>
      </c>
      <c r="I667" s="5" t="s">
        <v>1228</v>
      </c>
    </row>
    <row r="668" spans="1:9" ht="12.75">
      <c r="A668" s="33"/>
      <c r="B668" s="19"/>
      <c r="C668" s="19"/>
      <c r="D668" s="19"/>
      <c r="E668" s="145"/>
      <c r="F668" s="21"/>
      <c r="G668" s="149"/>
      <c r="H668" s="19"/>
      <c r="I668" s="19"/>
    </row>
    <row r="669" spans="1:9" ht="12.75">
      <c r="A669" s="22" t="s">
        <v>1606</v>
      </c>
      <c r="B669" s="35" t="s">
        <v>2252</v>
      </c>
      <c r="C669" s="5">
        <v>9</v>
      </c>
      <c r="D669" s="9">
        <v>1000</v>
      </c>
      <c r="E669" s="195" t="s">
        <v>1663</v>
      </c>
      <c r="F669" s="197" t="s">
        <v>1753</v>
      </c>
      <c r="G669" s="195" t="s">
        <v>1871</v>
      </c>
      <c r="H669" s="11" t="s">
        <v>2252</v>
      </c>
      <c r="I669" s="5" t="s">
        <v>1255</v>
      </c>
    </row>
    <row r="670" spans="1:9" ht="12.75">
      <c r="A670" s="22" t="s">
        <v>1606</v>
      </c>
      <c r="B670" s="35"/>
      <c r="C670" s="5">
        <v>9</v>
      </c>
      <c r="D670" s="9">
        <v>1000</v>
      </c>
      <c r="E670" s="195" t="s">
        <v>1664</v>
      </c>
      <c r="F670" s="197" t="s">
        <v>1754</v>
      </c>
      <c r="G670" s="195" t="s">
        <v>1872</v>
      </c>
      <c r="H670" s="11" t="s">
        <v>2252</v>
      </c>
      <c r="I670" s="5" t="s">
        <v>1255</v>
      </c>
    </row>
    <row r="671" spans="1:9" ht="12.75">
      <c r="A671" s="22" t="s">
        <v>1606</v>
      </c>
      <c r="B671" s="5" t="s">
        <v>1256</v>
      </c>
      <c r="C671" s="5">
        <v>9</v>
      </c>
      <c r="D671" s="9">
        <v>400</v>
      </c>
      <c r="E671" s="192" t="s">
        <v>1666</v>
      </c>
      <c r="F671" s="198" t="s">
        <v>1755</v>
      </c>
      <c r="G671" s="192" t="s">
        <v>1871</v>
      </c>
      <c r="H671" s="11" t="s">
        <v>2252</v>
      </c>
      <c r="I671" s="5" t="s">
        <v>1256</v>
      </c>
    </row>
    <row r="672" spans="1:9" ht="12.75">
      <c r="A672" s="22" t="s">
        <v>1606</v>
      </c>
      <c r="B672" s="5" t="s">
        <v>1256</v>
      </c>
      <c r="C672" s="5">
        <v>9</v>
      </c>
      <c r="D672" s="9">
        <v>400</v>
      </c>
      <c r="E672" s="192" t="s">
        <v>1667</v>
      </c>
      <c r="F672" s="198" t="s">
        <v>1756</v>
      </c>
      <c r="G672" s="192" t="s">
        <v>1872</v>
      </c>
      <c r="H672" s="11" t="s">
        <v>2252</v>
      </c>
      <c r="I672" s="5" t="s">
        <v>1256</v>
      </c>
    </row>
    <row r="673" spans="1:9" ht="12.75">
      <c r="A673" s="22" t="s">
        <v>1606</v>
      </c>
      <c r="B673" s="5" t="s">
        <v>2248</v>
      </c>
      <c r="C673" s="5" t="s">
        <v>2246</v>
      </c>
      <c r="D673" s="9">
        <v>400</v>
      </c>
      <c r="E673" s="192" t="s">
        <v>1668</v>
      </c>
      <c r="F673" s="198" t="s">
        <v>1757</v>
      </c>
      <c r="G673" s="192" t="s">
        <v>1871</v>
      </c>
      <c r="H673" s="11" t="s">
        <v>2252</v>
      </c>
      <c r="I673" s="5" t="s">
        <v>2128</v>
      </c>
    </row>
    <row r="674" spans="1:9" ht="12.75">
      <c r="A674" s="22" t="s">
        <v>1606</v>
      </c>
      <c r="B674" s="3" t="s">
        <v>2248</v>
      </c>
      <c r="C674" s="5" t="s">
        <v>2246</v>
      </c>
      <c r="D674" s="5">
        <v>400</v>
      </c>
      <c r="E674" s="192" t="s">
        <v>1669</v>
      </c>
      <c r="F674" s="198" t="s">
        <v>1758</v>
      </c>
      <c r="G674" s="192" t="s">
        <v>1872</v>
      </c>
      <c r="H674" s="12" t="s">
        <v>2252</v>
      </c>
      <c r="I674" s="5" t="s">
        <v>2128</v>
      </c>
    </row>
    <row r="675" spans="1:9" ht="12.75">
      <c r="A675" s="22" t="s">
        <v>1606</v>
      </c>
      <c r="B675" s="3" t="s">
        <v>2250</v>
      </c>
      <c r="C675" s="5" t="s">
        <v>2246</v>
      </c>
      <c r="D675" s="5">
        <v>200</v>
      </c>
      <c r="E675" s="192" t="s">
        <v>1356</v>
      </c>
      <c r="F675" s="198" t="s">
        <v>1759</v>
      </c>
      <c r="G675" s="192" t="s">
        <v>1871</v>
      </c>
      <c r="H675" s="12" t="s">
        <v>2252</v>
      </c>
      <c r="I675" s="5" t="s">
        <v>1258</v>
      </c>
    </row>
    <row r="676" spans="1:9" ht="12.75">
      <c r="A676" s="22" t="s">
        <v>1606</v>
      </c>
      <c r="B676" s="3" t="s">
        <v>2250</v>
      </c>
      <c r="C676" s="5" t="s">
        <v>2246</v>
      </c>
      <c r="D676" s="5">
        <v>200</v>
      </c>
      <c r="E676" s="195" t="s">
        <v>1357</v>
      </c>
      <c r="F676" s="197" t="s">
        <v>1760</v>
      </c>
      <c r="G676" s="195" t="s">
        <v>1872</v>
      </c>
      <c r="H676" s="12" t="s">
        <v>2252</v>
      </c>
      <c r="I676" s="5" t="s">
        <v>1258</v>
      </c>
    </row>
    <row r="677" spans="1:9" ht="12.75">
      <c r="A677" s="22" t="s">
        <v>1606</v>
      </c>
      <c r="B677" s="3" t="s">
        <v>2248</v>
      </c>
      <c r="C677" s="5" t="s">
        <v>2246</v>
      </c>
      <c r="D677" s="5">
        <v>400</v>
      </c>
      <c r="E677" s="192" t="s">
        <v>1354</v>
      </c>
      <c r="F677" s="198" t="s">
        <v>1761</v>
      </c>
      <c r="G677" s="192" t="s">
        <v>1871</v>
      </c>
      <c r="H677" s="12" t="s">
        <v>2252</v>
      </c>
      <c r="I677" s="5" t="s">
        <v>1258</v>
      </c>
    </row>
    <row r="678" spans="1:9" s="34" customFormat="1" ht="12.75">
      <c r="A678" s="22" t="s">
        <v>1606</v>
      </c>
      <c r="B678" s="3" t="s">
        <v>2248</v>
      </c>
      <c r="C678" s="5" t="s">
        <v>2246</v>
      </c>
      <c r="D678" s="5">
        <v>400</v>
      </c>
      <c r="E678" s="192" t="s">
        <v>1355</v>
      </c>
      <c r="F678" s="198" t="s">
        <v>1762</v>
      </c>
      <c r="G678" s="192" t="s">
        <v>1872</v>
      </c>
      <c r="H678" s="12" t="s">
        <v>2252</v>
      </c>
      <c r="I678" s="222" t="s">
        <v>1258</v>
      </c>
    </row>
    <row r="679" spans="1:9" s="34" customFormat="1" ht="12.75">
      <c r="A679" s="22" t="s">
        <v>1606</v>
      </c>
      <c r="B679" s="8" t="s">
        <v>3401</v>
      </c>
      <c r="C679" s="5">
        <v>9</v>
      </c>
      <c r="D679" s="5"/>
      <c r="E679" s="192" t="s">
        <v>1665</v>
      </c>
      <c r="F679" s="198" t="s">
        <v>1763</v>
      </c>
      <c r="G679" s="147"/>
      <c r="H679" s="7" t="s">
        <v>2252</v>
      </c>
      <c r="I679" s="274" t="s">
        <v>1227</v>
      </c>
    </row>
    <row r="680" spans="1:41" s="34" customFormat="1" ht="12.75">
      <c r="A680" s="33"/>
      <c r="B680" s="19"/>
      <c r="C680" s="19"/>
      <c r="D680" s="19"/>
      <c r="E680" s="145"/>
      <c r="F680" s="21"/>
      <c r="G680" s="149"/>
      <c r="H680" s="19"/>
      <c r="I680" s="275"/>
      <c r="J680" s="276"/>
      <c r="K680" s="276"/>
      <c r="L680" s="276"/>
      <c r="M680" s="276"/>
      <c r="N680" s="276"/>
      <c r="O680" s="276"/>
      <c r="P680" s="276"/>
      <c r="Q680" s="276"/>
      <c r="R680" s="276"/>
      <c r="S680" s="276"/>
      <c r="T680" s="276"/>
      <c r="U680" s="276"/>
      <c r="V680" s="276"/>
      <c r="W680" s="276"/>
      <c r="X680" s="276"/>
      <c r="Y680" s="276"/>
      <c r="Z680" s="276"/>
      <c r="AA680" s="276"/>
      <c r="AB680" s="276"/>
      <c r="AC680" s="276"/>
      <c r="AD680" s="276"/>
      <c r="AE680" s="276"/>
      <c r="AF680" s="276"/>
      <c r="AG680" s="276"/>
      <c r="AH680" s="276"/>
      <c r="AI680" s="276"/>
      <c r="AJ680" s="276"/>
      <c r="AK680" s="276"/>
      <c r="AL680" s="276"/>
      <c r="AM680" s="276"/>
      <c r="AN680" s="276"/>
      <c r="AO680" s="276"/>
    </row>
    <row r="681" spans="1:41" s="34" customFormat="1" ht="12.75">
      <c r="A681" s="22" t="s">
        <v>1610</v>
      </c>
      <c r="B681" s="9" t="s">
        <v>1608</v>
      </c>
      <c r="C681" s="5">
        <v>8</v>
      </c>
      <c r="D681" s="9">
        <v>1990</v>
      </c>
      <c r="E681" s="195" t="s">
        <v>1358</v>
      </c>
      <c r="F681" s="197" t="s">
        <v>1764</v>
      </c>
      <c r="G681" s="195" t="s">
        <v>1871</v>
      </c>
      <c r="H681" s="9" t="s">
        <v>1607</v>
      </c>
      <c r="I681" s="222" t="s">
        <v>1255</v>
      </c>
      <c r="J681" s="276"/>
      <c r="K681" s="276"/>
      <c r="L681" s="276"/>
      <c r="M681" s="276"/>
      <c r="N681" s="276"/>
      <c r="O681" s="276"/>
      <c r="P681" s="276"/>
      <c r="Q681" s="276"/>
      <c r="R681" s="276"/>
      <c r="S681" s="276"/>
      <c r="T681" s="276"/>
      <c r="U681" s="276"/>
      <c r="V681" s="276"/>
      <c r="W681" s="276"/>
      <c r="X681" s="276"/>
      <c r="Y681" s="276"/>
      <c r="Z681" s="276"/>
      <c r="AA681" s="276"/>
      <c r="AB681" s="276"/>
      <c r="AC681" s="276"/>
      <c r="AD681" s="276"/>
      <c r="AE681" s="276"/>
      <c r="AF681" s="276"/>
      <c r="AG681" s="276"/>
      <c r="AH681" s="276"/>
      <c r="AI681" s="276"/>
      <c r="AJ681" s="276"/>
      <c r="AK681" s="276"/>
      <c r="AL681" s="276"/>
      <c r="AM681" s="276"/>
      <c r="AN681" s="276"/>
      <c r="AO681" s="276"/>
    </row>
    <row r="682" spans="1:41" s="34" customFormat="1" ht="12.75">
      <c r="A682" s="22" t="s">
        <v>1610</v>
      </c>
      <c r="B682" s="9" t="s">
        <v>1608</v>
      </c>
      <c r="C682" s="5">
        <v>8</v>
      </c>
      <c r="D682" s="9">
        <v>1990</v>
      </c>
      <c r="E682" s="195" t="s">
        <v>1359</v>
      </c>
      <c r="F682" s="197" t="s">
        <v>1765</v>
      </c>
      <c r="G682" s="195" t="s">
        <v>1872</v>
      </c>
      <c r="H682" s="9" t="s">
        <v>1607</v>
      </c>
      <c r="I682" s="222" t="s">
        <v>1255</v>
      </c>
      <c r="J682" s="276"/>
      <c r="K682" s="276"/>
      <c r="L682" s="276"/>
      <c r="M682" s="276"/>
      <c r="N682" s="276"/>
      <c r="O682" s="276"/>
      <c r="P682" s="276"/>
      <c r="Q682" s="276"/>
      <c r="R682" s="276"/>
      <c r="S682" s="276"/>
      <c r="T682" s="276"/>
      <c r="U682" s="276"/>
      <c r="V682" s="276"/>
      <c r="W682" s="276"/>
      <c r="X682" s="276"/>
      <c r="Y682" s="276"/>
      <c r="Z682" s="276"/>
      <c r="AA682" s="276"/>
      <c r="AB682" s="276"/>
      <c r="AC682" s="276"/>
      <c r="AD682" s="276"/>
      <c r="AE682" s="276"/>
      <c r="AF682" s="276"/>
      <c r="AG682" s="276"/>
      <c r="AH682" s="276"/>
      <c r="AI682" s="276"/>
      <c r="AJ682" s="276"/>
      <c r="AK682" s="276"/>
      <c r="AL682" s="276"/>
      <c r="AM682" s="276"/>
      <c r="AN682" s="276"/>
      <c r="AO682" s="276"/>
    </row>
    <row r="683" spans="1:41" s="34" customFormat="1" ht="12.75">
      <c r="A683" s="22" t="s">
        <v>1610</v>
      </c>
      <c r="B683" s="9" t="s">
        <v>1608</v>
      </c>
      <c r="C683" s="5">
        <v>8</v>
      </c>
      <c r="D683" s="9">
        <v>570</v>
      </c>
      <c r="E683" s="192" t="s">
        <v>1360</v>
      </c>
      <c r="F683" s="198" t="s">
        <v>1766</v>
      </c>
      <c r="G683" s="192" t="s">
        <v>1871</v>
      </c>
      <c r="H683" s="9" t="s">
        <v>1607</v>
      </c>
      <c r="I683" s="222" t="s">
        <v>1256</v>
      </c>
      <c r="J683" s="276"/>
      <c r="K683" s="276"/>
      <c r="L683" s="276"/>
      <c r="M683" s="276"/>
      <c r="N683" s="276"/>
      <c r="O683" s="276"/>
      <c r="P683" s="276"/>
      <c r="Q683" s="276"/>
      <c r="R683" s="276"/>
      <c r="S683" s="276"/>
      <c r="T683" s="276"/>
      <c r="U683" s="276"/>
      <c r="V683" s="276"/>
      <c r="W683" s="276"/>
      <c r="X683" s="276"/>
      <c r="Y683" s="276"/>
      <c r="Z683" s="276"/>
      <c r="AA683" s="276"/>
      <c r="AB683" s="276"/>
      <c r="AC683" s="276"/>
      <c r="AD683" s="276"/>
      <c r="AE683" s="276"/>
      <c r="AF683" s="276"/>
      <c r="AG683" s="276"/>
      <c r="AH683" s="276"/>
      <c r="AI683" s="276"/>
      <c r="AJ683" s="276"/>
      <c r="AK683" s="276"/>
      <c r="AL683" s="276"/>
      <c r="AM683" s="276"/>
      <c r="AN683" s="276"/>
      <c r="AO683" s="276"/>
    </row>
    <row r="684" spans="1:41" s="34" customFormat="1" ht="12.75">
      <c r="A684" s="22" t="s">
        <v>1610</v>
      </c>
      <c r="B684" s="9" t="s">
        <v>1608</v>
      </c>
      <c r="C684" s="5">
        <v>8</v>
      </c>
      <c r="D684" s="9">
        <v>570</v>
      </c>
      <c r="E684" s="195" t="s">
        <v>1361</v>
      </c>
      <c r="F684" s="197" t="s">
        <v>1767</v>
      </c>
      <c r="G684" s="195" t="s">
        <v>1872</v>
      </c>
      <c r="H684" s="9" t="s">
        <v>1607</v>
      </c>
      <c r="I684" s="222" t="s">
        <v>1256</v>
      </c>
      <c r="J684" s="276"/>
      <c r="K684" s="276"/>
      <c r="L684" s="276"/>
      <c r="M684" s="276"/>
      <c r="N684" s="276"/>
      <c r="O684" s="276"/>
      <c r="P684" s="276"/>
      <c r="Q684" s="276"/>
      <c r="R684" s="276"/>
      <c r="S684" s="276"/>
      <c r="T684" s="276"/>
      <c r="U684" s="276"/>
      <c r="V684" s="276"/>
      <c r="W684" s="276"/>
      <c r="X684" s="276"/>
      <c r="Y684" s="276"/>
      <c r="Z684" s="276"/>
      <c r="AA684" s="276"/>
      <c r="AB684" s="276"/>
      <c r="AC684" s="276"/>
      <c r="AD684" s="276"/>
      <c r="AE684" s="276"/>
      <c r="AF684" s="276"/>
      <c r="AG684" s="276"/>
      <c r="AH684" s="276"/>
      <c r="AI684" s="276"/>
      <c r="AJ684" s="276"/>
      <c r="AK684" s="276"/>
      <c r="AL684" s="276"/>
      <c r="AM684" s="276"/>
      <c r="AN684" s="276"/>
      <c r="AO684" s="276"/>
    </row>
    <row r="685" spans="1:41" s="279" customFormat="1" ht="12.75">
      <c r="A685" s="31" t="s">
        <v>1610</v>
      </c>
      <c r="B685" s="3"/>
      <c r="C685" s="3">
        <v>8</v>
      </c>
      <c r="D685" s="3"/>
      <c r="E685" s="277" t="s">
        <v>1888</v>
      </c>
      <c r="F685" s="24" t="s">
        <v>1631</v>
      </c>
      <c r="G685" s="152"/>
      <c r="H685" s="3" t="s">
        <v>1607</v>
      </c>
      <c r="I685" s="278" t="s">
        <v>1227</v>
      </c>
      <c r="J685" s="276"/>
      <c r="K685" s="276"/>
      <c r="L685" s="276"/>
      <c r="M685" s="276"/>
      <c r="N685" s="276"/>
      <c r="O685" s="276"/>
      <c r="P685" s="276"/>
      <c r="Q685" s="276"/>
      <c r="R685" s="276"/>
      <c r="S685" s="276"/>
      <c r="T685" s="276"/>
      <c r="U685" s="276"/>
      <c r="V685" s="276"/>
      <c r="W685" s="276"/>
      <c r="X685" s="276"/>
      <c r="Y685" s="276"/>
      <c r="Z685" s="276"/>
      <c r="AA685" s="276"/>
      <c r="AB685" s="276"/>
      <c r="AC685" s="276"/>
      <c r="AD685" s="276"/>
      <c r="AE685" s="276"/>
      <c r="AF685" s="276"/>
      <c r="AG685" s="276"/>
      <c r="AH685" s="276"/>
      <c r="AI685" s="276"/>
      <c r="AJ685" s="276"/>
      <c r="AK685" s="276"/>
      <c r="AL685" s="276"/>
      <c r="AM685" s="276"/>
      <c r="AN685" s="276"/>
      <c r="AO685" s="276"/>
    </row>
    <row r="686" spans="1:41" s="34" customFormat="1" ht="12.75">
      <c r="A686" s="33"/>
      <c r="B686" s="19"/>
      <c r="C686" s="19"/>
      <c r="D686" s="19"/>
      <c r="E686" s="145"/>
      <c r="F686" s="21"/>
      <c r="G686" s="149"/>
      <c r="H686" s="19"/>
      <c r="I686" s="275"/>
      <c r="J686" s="276"/>
      <c r="K686" s="276"/>
      <c r="L686" s="276"/>
      <c r="M686" s="276"/>
      <c r="N686" s="276"/>
      <c r="O686" s="276"/>
      <c r="P686" s="276"/>
      <c r="Q686" s="276"/>
      <c r="R686" s="276"/>
      <c r="S686" s="276"/>
      <c r="T686" s="276"/>
      <c r="U686" s="276"/>
      <c r="V686" s="276"/>
      <c r="W686" s="276"/>
      <c r="X686" s="276"/>
      <c r="Y686" s="276"/>
      <c r="Z686" s="276"/>
      <c r="AA686" s="276"/>
      <c r="AB686" s="276"/>
      <c r="AC686" s="276"/>
      <c r="AD686" s="276"/>
      <c r="AE686" s="276"/>
      <c r="AF686" s="276"/>
      <c r="AG686" s="276"/>
      <c r="AH686" s="276"/>
      <c r="AI686" s="276"/>
      <c r="AJ686" s="276"/>
      <c r="AK686" s="276"/>
      <c r="AL686" s="276"/>
      <c r="AM686" s="276"/>
      <c r="AN686" s="276"/>
      <c r="AO686" s="276"/>
    </row>
    <row r="687" spans="1:9" s="34" customFormat="1" ht="12.75">
      <c r="A687" s="31" t="s">
        <v>1609</v>
      </c>
      <c r="B687" s="27" t="s">
        <v>3356</v>
      </c>
      <c r="C687" s="5">
        <v>9</v>
      </c>
      <c r="D687" s="5">
        <v>8000</v>
      </c>
      <c r="E687" s="192" t="s">
        <v>1362</v>
      </c>
      <c r="F687" s="198" t="s">
        <v>1768</v>
      </c>
      <c r="G687" s="192" t="s">
        <v>1871</v>
      </c>
      <c r="H687" s="5" t="s">
        <v>2252</v>
      </c>
      <c r="I687" s="222" t="s">
        <v>1255</v>
      </c>
    </row>
    <row r="688" spans="1:9" ht="12.75">
      <c r="A688" s="22" t="s">
        <v>1609</v>
      </c>
      <c r="B688" s="3"/>
      <c r="C688" s="5">
        <v>9</v>
      </c>
      <c r="D688" s="5">
        <v>8000</v>
      </c>
      <c r="E688" s="192" t="s">
        <v>1363</v>
      </c>
      <c r="F688" s="198" t="s">
        <v>1769</v>
      </c>
      <c r="G688" s="192" t="s">
        <v>1872</v>
      </c>
      <c r="H688" s="5" t="s">
        <v>2252</v>
      </c>
      <c r="I688" s="5" t="s">
        <v>1255</v>
      </c>
    </row>
    <row r="689" spans="1:9" ht="12.75">
      <c r="A689" s="22" t="s">
        <v>1609</v>
      </c>
      <c r="B689" s="3"/>
      <c r="C689" s="5">
        <v>9</v>
      </c>
      <c r="D689" s="5">
        <v>4000</v>
      </c>
      <c r="E689" s="192" t="s">
        <v>1365</v>
      </c>
      <c r="F689" s="198" t="s">
        <v>1770</v>
      </c>
      <c r="G689" s="192" t="s">
        <v>1871</v>
      </c>
      <c r="H689" s="5" t="s">
        <v>2252</v>
      </c>
      <c r="I689" s="5" t="s">
        <v>1256</v>
      </c>
    </row>
    <row r="690" spans="1:9" ht="12.75">
      <c r="A690" s="22" t="s">
        <v>1609</v>
      </c>
      <c r="B690" s="3"/>
      <c r="C690" s="5">
        <v>9</v>
      </c>
      <c r="D690" s="5">
        <v>4000</v>
      </c>
      <c r="E690" s="192" t="s">
        <v>1366</v>
      </c>
      <c r="F690" s="198" t="s">
        <v>1771</v>
      </c>
      <c r="G690" s="192" t="s">
        <v>1872</v>
      </c>
      <c r="H690" s="5" t="s">
        <v>2252</v>
      </c>
      <c r="I690" s="5" t="s">
        <v>1256</v>
      </c>
    </row>
    <row r="691" spans="1:9" ht="12.75">
      <c r="A691" s="22" t="s">
        <v>1609</v>
      </c>
      <c r="B691" s="3" t="s">
        <v>2248</v>
      </c>
      <c r="C691" s="5" t="s">
        <v>2246</v>
      </c>
      <c r="D691" s="5">
        <v>4000</v>
      </c>
      <c r="E691" s="192" t="s">
        <v>1367</v>
      </c>
      <c r="F691" s="198" t="s">
        <v>1772</v>
      </c>
      <c r="G691" s="192" t="s">
        <v>1872</v>
      </c>
      <c r="H691" s="5" t="s">
        <v>2252</v>
      </c>
      <c r="I691" s="5" t="s">
        <v>2128</v>
      </c>
    </row>
    <row r="692" spans="1:9" ht="12.75">
      <c r="A692" s="22" t="s">
        <v>1609</v>
      </c>
      <c r="B692" s="3" t="s">
        <v>2250</v>
      </c>
      <c r="C692" s="5" t="s">
        <v>2246</v>
      </c>
      <c r="D692" s="5">
        <v>2000</v>
      </c>
      <c r="E692" s="192" t="s">
        <v>1368</v>
      </c>
      <c r="F692" s="198" t="s">
        <v>1773</v>
      </c>
      <c r="G692" s="192" t="s">
        <v>1871</v>
      </c>
      <c r="H692" s="5" t="s">
        <v>2252</v>
      </c>
      <c r="I692" s="5" t="s">
        <v>1258</v>
      </c>
    </row>
    <row r="693" spans="1:9" ht="12.75">
      <c r="A693" s="22" t="s">
        <v>1609</v>
      </c>
      <c r="B693" s="3" t="s">
        <v>2250</v>
      </c>
      <c r="C693" s="5" t="s">
        <v>2246</v>
      </c>
      <c r="D693" s="5">
        <v>2000</v>
      </c>
      <c r="E693" s="192" t="s">
        <v>1369</v>
      </c>
      <c r="F693" s="198" t="s">
        <v>1774</v>
      </c>
      <c r="G693" s="192" t="s">
        <v>1872</v>
      </c>
      <c r="H693" s="5" t="s">
        <v>2252</v>
      </c>
      <c r="I693" s="5" t="s">
        <v>1258</v>
      </c>
    </row>
    <row r="694" spans="1:9" ht="12.75">
      <c r="A694" s="22" t="s">
        <v>1609</v>
      </c>
      <c r="B694" s="3" t="s">
        <v>2248</v>
      </c>
      <c r="C694" s="5" t="s">
        <v>2246</v>
      </c>
      <c r="D694" s="5">
        <v>4000</v>
      </c>
      <c r="E694" s="192" t="s">
        <v>1370</v>
      </c>
      <c r="F694" s="198" t="s">
        <v>1775</v>
      </c>
      <c r="G694" s="192" t="s">
        <v>1872</v>
      </c>
      <c r="H694" s="5" t="s">
        <v>2252</v>
      </c>
      <c r="I694" s="5" t="s">
        <v>1258</v>
      </c>
    </row>
    <row r="695" spans="1:9" ht="12.75">
      <c r="A695" s="22" t="s">
        <v>1609</v>
      </c>
      <c r="B695" s="8" t="s">
        <v>3401</v>
      </c>
      <c r="C695" s="5">
        <v>9</v>
      </c>
      <c r="D695" s="5"/>
      <c r="E695" s="192" t="s">
        <v>1364</v>
      </c>
      <c r="F695" s="198" t="s">
        <v>1776</v>
      </c>
      <c r="G695" s="147"/>
      <c r="H695" s="5" t="s">
        <v>2252</v>
      </c>
      <c r="I695" s="5" t="s">
        <v>1226</v>
      </c>
    </row>
    <row r="696" spans="1:9" ht="12.75">
      <c r="A696" s="33"/>
      <c r="B696" s="19"/>
      <c r="C696" s="19"/>
      <c r="D696" s="19"/>
      <c r="E696" s="145"/>
      <c r="F696" s="21"/>
      <c r="G696" s="149"/>
      <c r="H696" s="19"/>
      <c r="I696" s="19"/>
    </row>
    <row r="697" spans="1:9" ht="12.75">
      <c r="A697" s="22" t="s">
        <v>1611</v>
      </c>
      <c r="B697" s="8" t="s">
        <v>2252</v>
      </c>
      <c r="C697" s="5">
        <v>11</v>
      </c>
      <c r="D697" s="5">
        <v>400</v>
      </c>
      <c r="E697" s="192" t="s">
        <v>1379</v>
      </c>
      <c r="F697" s="198" t="s">
        <v>1777</v>
      </c>
      <c r="G697" s="192" t="s">
        <v>1871</v>
      </c>
      <c r="H697" s="5" t="s">
        <v>2252</v>
      </c>
      <c r="I697" s="5" t="s">
        <v>1255</v>
      </c>
    </row>
    <row r="698" spans="1:9" ht="12.75">
      <c r="A698" s="22" t="s">
        <v>1611</v>
      </c>
      <c r="B698" s="8"/>
      <c r="C698" s="5">
        <v>11</v>
      </c>
      <c r="D698" s="5">
        <v>400</v>
      </c>
      <c r="E698" s="192" t="s">
        <v>1380</v>
      </c>
      <c r="F698" s="198" t="s">
        <v>1778</v>
      </c>
      <c r="G698" s="192" t="s">
        <v>1872</v>
      </c>
      <c r="H698" s="5" t="s">
        <v>2252</v>
      </c>
      <c r="I698" s="5" t="s">
        <v>1255</v>
      </c>
    </row>
    <row r="699" spans="1:9" ht="12.75">
      <c r="A699" s="22" t="s">
        <v>1611</v>
      </c>
      <c r="B699" s="3" t="s">
        <v>1893</v>
      </c>
      <c r="C699" s="5">
        <v>11</v>
      </c>
      <c r="D699" s="5">
        <v>100</v>
      </c>
      <c r="E699" s="192" t="s">
        <v>1381</v>
      </c>
      <c r="F699" s="198" t="s">
        <v>1779</v>
      </c>
      <c r="G699" s="192" t="s">
        <v>1871</v>
      </c>
      <c r="H699" s="5" t="s">
        <v>2252</v>
      </c>
      <c r="I699" s="5" t="s">
        <v>1256</v>
      </c>
    </row>
    <row r="700" spans="1:9" ht="12.75">
      <c r="A700" s="22" t="s">
        <v>1611</v>
      </c>
      <c r="B700" s="3" t="s">
        <v>1893</v>
      </c>
      <c r="C700" s="5">
        <v>11</v>
      </c>
      <c r="D700" s="5">
        <v>100</v>
      </c>
      <c r="E700" s="192" t="s">
        <v>1382</v>
      </c>
      <c r="F700" s="198" t="s">
        <v>1780</v>
      </c>
      <c r="G700" s="192" t="s">
        <v>1872</v>
      </c>
      <c r="H700" s="5" t="s">
        <v>2252</v>
      </c>
      <c r="I700" s="5" t="s">
        <v>1256</v>
      </c>
    </row>
    <row r="701" spans="1:9" ht="12.75">
      <c r="A701" s="22" t="s">
        <v>1611</v>
      </c>
      <c r="B701" s="3" t="s">
        <v>1894</v>
      </c>
      <c r="C701" s="5">
        <v>11</v>
      </c>
      <c r="D701" s="5">
        <v>150</v>
      </c>
      <c r="E701" s="192" t="s">
        <v>1383</v>
      </c>
      <c r="F701" s="198" t="s">
        <v>1781</v>
      </c>
      <c r="G701" s="192" t="s">
        <v>1871</v>
      </c>
      <c r="H701" s="5" t="s">
        <v>2252</v>
      </c>
      <c r="I701" s="5" t="s">
        <v>1256</v>
      </c>
    </row>
    <row r="702" spans="1:9" ht="12.75">
      <c r="A702" s="22" t="s">
        <v>1611</v>
      </c>
      <c r="B702" s="3" t="s">
        <v>1894</v>
      </c>
      <c r="C702" s="5">
        <v>11</v>
      </c>
      <c r="D702" s="5">
        <v>150</v>
      </c>
      <c r="E702" s="192" t="s">
        <v>1384</v>
      </c>
      <c r="F702" s="198" t="s">
        <v>1782</v>
      </c>
      <c r="G702" s="192" t="s">
        <v>1872</v>
      </c>
      <c r="H702" s="5" t="s">
        <v>2252</v>
      </c>
      <c r="I702" s="5" t="s">
        <v>1256</v>
      </c>
    </row>
    <row r="703" spans="1:9" ht="12.75">
      <c r="A703" s="22" t="s">
        <v>1611</v>
      </c>
      <c r="B703" s="8" t="s">
        <v>1639</v>
      </c>
      <c r="C703" s="5">
        <v>11</v>
      </c>
      <c r="D703" s="5">
        <v>400</v>
      </c>
      <c r="E703" s="192" t="s">
        <v>1372</v>
      </c>
      <c r="F703" s="198" t="s">
        <v>1783</v>
      </c>
      <c r="G703" s="192" t="s">
        <v>1871</v>
      </c>
      <c r="H703" s="5" t="s">
        <v>1639</v>
      </c>
      <c r="I703" s="5" t="s">
        <v>1255</v>
      </c>
    </row>
    <row r="704" spans="1:9" ht="12.75">
      <c r="A704" s="22" t="s">
        <v>1611</v>
      </c>
      <c r="B704" s="8"/>
      <c r="C704" s="5">
        <v>11</v>
      </c>
      <c r="D704" s="5">
        <v>400</v>
      </c>
      <c r="E704" s="192" t="s">
        <v>1373</v>
      </c>
      <c r="F704" s="198" t="s">
        <v>1784</v>
      </c>
      <c r="G704" s="192" t="s">
        <v>1872</v>
      </c>
      <c r="H704" s="5" t="s">
        <v>1639</v>
      </c>
      <c r="I704" s="5" t="s">
        <v>1255</v>
      </c>
    </row>
    <row r="705" spans="1:9" ht="12.75">
      <c r="A705" s="22" t="s">
        <v>1611</v>
      </c>
      <c r="B705" s="3" t="s">
        <v>1893</v>
      </c>
      <c r="C705" s="5">
        <v>11</v>
      </c>
      <c r="D705" s="5">
        <v>100</v>
      </c>
      <c r="E705" s="192" t="s">
        <v>1375</v>
      </c>
      <c r="F705" s="198" t="s">
        <v>1785</v>
      </c>
      <c r="G705" s="192" t="s">
        <v>1871</v>
      </c>
      <c r="H705" s="5" t="s">
        <v>1639</v>
      </c>
      <c r="I705" s="5" t="s">
        <v>1256</v>
      </c>
    </row>
    <row r="706" spans="1:9" ht="12.75">
      <c r="A706" s="22" t="s">
        <v>1611</v>
      </c>
      <c r="B706" s="3" t="s">
        <v>1893</v>
      </c>
      <c r="C706" s="5">
        <v>11</v>
      </c>
      <c r="D706" s="5">
        <v>100</v>
      </c>
      <c r="E706" s="192" t="s">
        <v>1376</v>
      </c>
      <c r="F706" s="198" t="s">
        <v>1786</v>
      </c>
      <c r="G706" s="192" t="s">
        <v>1872</v>
      </c>
      <c r="H706" s="5" t="s">
        <v>1639</v>
      </c>
      <c r="I706" s="5" t="s">
        <v>1256</v>
      </c>
    </row>
    <row r="707" spans="1:9" ht="12.75">
      <c r="A707" s="22" t="s">
        <v>1611</v>
      </c>
      <c r="B707" s="3" t="s">
        <v>1894</v>
      </c>
      <c r="C707" s="5">
        <v>11</v>
      </c>
      <c r="D707" s="5">
        <v>150</v>
      </c>
      <c r="E707" s="192" t="s">
        <v>1377</v>
      </c>
      <c r="F707" s="198" t="s">
        <v>1787</v>
      </c>
      <c r="G707" s="192" t="s">
        <v>1871</v>
      </c>
      <c r="H707" s="5" t="s">
        <v>1639</v>
      </c>
      <c r="I707" s="5" t="s">
        <v>1256</v>
      </c>
    </row>
    <row r="708" spans="1:9" ht="12.75">
      <c r="A708" s="22" t="s">
        <v>1611</v>
      </c>
      <c r="B708" s="3" t="s">
        <v>1894</v>
      </c>
      <c r="C708" s="5">
        <v>11</v>
      </c>
      <c r="D708" s="5">
        <v>150</v>
      </c>
      <c r="E708" s="192" t="s">
        <v>1378</v>
      </c>
      <c r="F708" s="198" t="s">
        <v>1788</v>
      </c>
      <c r="G708" s="192" t="s">
        <v>1872</v>
      </c>
      <c r="H708" s="5" t="s">
        <v>1639</v>
      </c>
      <c r="I708" s="5" t="s">
        <v>1256</v>
      </c>
    </row>
    <row r="709" spans="1:9" ht="12.75">
      <c r="A709" s="22" t="s">
        <v>1611</v>
      </c>
      <c r="B709" s="8" t="s">
        <v>1627</v>
      </c>
      <c r="C709" s="5">
        <v>11</v>
      </c>
      <c r="D709" s="5"/>
      <c r="E709" s="192" t="s">
        <v>1374</v>
      </c>
      <c r="F709" s="198" t="s">
        <v>1789</v>
      </c>
      <c r="G709" s="147"/>
      <c r="H709" s="5" t="s">
        <v>1639</v>
      </c>
      <c r="I709" s="5" t="s">
        <v>1227</v>
      </c>
    </row>
    <row r="710" spans="1:9" ht="12.75">
      <c r="A710" s="22" t="s">
        <v>1611</v>
      </c>
      <c r="B710" s="5"/>
      <c r="C710" s="5">
        <v>11</v>
      </c>
      <c r="D710" s="5"/>
      <c r="E710" s="195" t="s">
        <v>1371</v>
      </c>
      <c r="F710" s="197" t="s">
        <v>1790</v>
      </c>
      <c r="G710" s="147"/>
      <c r="H710" s="5" t="s">
        <v>3349</v>
      </c>
      <c r="I710" s="5" t="s">
        <v>1228</v>
      </c>
    </row>
    <row r="711" spans="1:9" ht="12.75">
      <c r="A711" s="22" t="s">
        <v>1611</v>
      </c>
      <c r="B711" s="5"/>
      <c r="C711" s="5" t="s">
        <v>1889</v>
      </c>
      <c r="D711" s="5"/>
      <c r="E711" s="195" t="s">
        <v>1385</v>
      </c>
      <c r="F711" s="197" t="s">
        <v>1791</v>
      </c>
      <c r="G711" s="147"/>
      <c r="H711" s="5" t="s">
        <v>2252</v>
      </c>
      <c r="I711" s="5" t="s">
        <v>1227</v>
      </c>
    </row>
    <row r="712" spans="1:9" ht="12.75">
      <c r="A712" s="33"/>
      <c r="B712" s="19"/>
      <c r="C712" s="19"/>
      <c r="D712" s="19"/>
      <c r="E712" s="145"/>
      <c r="F712" s="21"/>
      <c r="G712" s="149"/>
      <c r="H712" s="19"/>
      <c r="I712" s="19"/>
    </row>
    <row r="713" spans="1:9" ht="12.75">
      <c r="A713" s="22" t="s">
        <v>1890</v>
      </c>
      <c r="B713" s="3" t="s">
        <v>3353</v>
      </c>
      <c r="C713" s="5"/>
      <c r="D713" s="5"/>
      <c r="E713" s="143"/>
      <c r="F713" s="10"/>
      <c r="G713" s="147"/>
      <c r="H713" s="5"/>
      <c r="I713" s="5"/>
    </row>
    <row r="714" spans="1:9" ht="12.75">
      <c r="A714" s="33"/>
      <c r="B714" s="19"/>
      <c r="C714" s="19"/>
      <c r="D714" s="19"/>
      <c r="E714" s="145"/>
      <c r="F714" s="21"/>
      <c r="G714" s="149"/>
      <c r="H714" s="19"/>
      <c r="I714" s="19"/>
    </row>
    <row r="715" spans="1:9" ht="12.75">
      <c r="A715" s="22" t="s">
        <v>1612</v>
      </c>
      <c r="B715" s="3" t="s">
        <v>1892</v>
      </c>
      <c r="C715" s="5"/>
      <c r="D715" s="5"/>
      <c r="E715" s="143"/>
      <c r="F715" s="7"/>
      <c r="G715" s="147"/>
      <c r="H715" s="5"/>
      <c r="I715" s="5"/>
    </row>
    <row r="716" spans="1:9" ht="12.75">
      <c r="A716" s="33"/>
      <c r="B716" s="19"/>
      <c r="C716" s="19"/>
      <c r="D716" s="19"/>
      <c r="E716" s="145"/>
      <c r="F716" s="21"/>
      <c r="G716" s="149"/>
      <c r="H716" s="19"/>
      <c r="I716" s="19"/>
    </row>
    <row r="717" spans="1:9" s="30" customFormat="1" ht="12.75">
      <c r="A717" s="31" t="s">
        <v>3334</v>
      </c>
      <c r="B717" s="3" t="s">
        <v>3353</v>
      </c>
      <c r="C717" s="3"/>
      <c r="D717" s="3"/>
      <c r="E717" s="146"/>
      <c r="F717" s="26"/>
      <c r="G717" s="152"/>
      <c r="H717" s="3"/>
      <c r="I717" s="3"/>
    </row>
    <row r="718" spans="1:9" ht="12.75">
      <c r="A718" s="33"/>
      <c r="B718" s="19"/>
      <c r="C718" s="19"/>
      <c r="D718" s="19"/>
      <c r="E718" s="145"/>
      <c r="F718" s="21"/>
      <c r="G718" s="149"/>
      <c r="H718" s="19"/>
      <c r="I718" s="19"/>
    </row>
    <row r="719" spans="1:9" ht="12.75">
      <c r="A719" s="15" t="s">
        <v>2211</v>
      </c>
      <c r="B719" s="35" t="s">
        <v>2252</v>
      </c>
      <c r="C719" s="9">
        <v>15</v>
      </c>
      <c r="D719" s="9">
        <v>600</v>
      </c>
      <c r="E719" s="192" t="s">
        <v>1704</v>
      </c>
      <c r="F719" s="381" t="s">
        <v>1703</v>
      </c>
      <c r="G719" s="192" t="s">
        <v>1871</v>
      </c>
      <c r="H719" s="9" t="s">
        <v>2252</v>
      </c>
      <c r="I719" s="9" t="s">
        <v>1255</v>
      </c>
    </row>
    <row r="720" spans="1:9" ht="12.75">
      <c r="A720" s="15" t="s">
        <v>2211</v>
      </c>
      <c r="B720" s="35"/>
      <c r="C720" s="9">
        <v>15</v>
      </c>
      <c r="D720" s="9">
        <v>600</v>
      </c>
      <c r="E720" s="192" t="s">
        <v>1697</v>
      </c>
      <c r="F720" s="198" t="s">
        <v>1696</v>
      </c>
      <c r="G720" s="192" t="s">
        <v>1872</v>
      </c>
      <c r="H720" s="9" t="s">
        <v>2252</v>
      </c>
      <c r="I720" s="9" t="s">
        <v>1255</v>
      </c>
    </row>
    <row r="721" spans="1:9" ht="12.75">
      <c r="A721" s="15" t="s">
        <v>2211</v>
      </c>
      <c r="B721" s="9" t="s">
        <v>1256</v>
      </c>
      <c r="C721" s="9">
        <v>15</v>
      </c>
      <c r="D721" s="9">
        <v>200</v>
      </c>
      <c r="E721" s="192" t="s">
        <v>1702</v>
      </c>
      <c r="F721" s="198" t="s">
        <v>2629</v>
      </c>
      <c r="G721" s="192" t="s">
        <v>1871</v>
      </c>
      <c r="H721" s="9" t="s">
        <v>2252</v>
      </c>
      <c r="I721" s="9" t="s">
        <v>1256</v>
      </c>
    </row>
    <row r="722" spans="1:9" ht="12.75">
      <c r="A722" s="15" t="s">
        <v>2211</v>
      </c>
      <c r="B722" s="9" t="s">
        <v>1256</v>
      </c>
      <c r="C722" s="9">
        <v>15</v>
      </c>
      <c r="D722" s="9">
        <v>200</v>
      </c>
      <c r="E722" s="192" t="s">
        <v>1695</v>
      </c>
      <c r="F722" s="198" t="s">
        <v>1694</v>
      </c>
      <c r="G722" s="192" t="s">
        <v>1872</v>
      </c>
      <c r="H722" s="9" t="s">
        <v>2252</v>
      </c>
      <c r="I722" s="9" t="s">
        <v>1256</v>
      </c>
    </row>
    <row r="723" spans="1:9" ht="12.75">
      <c r="A723" s="15" t="s">
        <v>2211</v>
      </c>
      <c r="B723" s="9" t="s">
        <v>1611</v>
      </c>
      <c r="C723" s="9">
        <v>14</v>
      </c>
      <c r="D723" s="9">
        <v>200</v>
      </c>
      <c r="E723" s="379" t="s">
        <v>4231</v>
      </c>
      <c r="F723" s="396" t="s">
        <v>4233</v>
      </c>
      <c r="G723" s="195" t="s">
        <v>1871</v>
      </c>
      <c r="H723" s="9" t="s">
        <v>2252</v>
      </c>
      <c r="I723" s="9" t="s">
        <v>1256</v>
      </c>
    </row>
    <row r="724" spans="1:9" ht="12.75">
      <c r="A724" s="15" t="s">
        <v>2211</v>
      </c>
      <c r="B724" s="9" t="s">
        <v>1611</v>
      </c>
      <c r="C724" s="9">
        <v>14</v>
      </c>
      <c r="D724" s="9">
        <v>200</v>
      </c>
      <c r="E724" s="195" t="s">
        <v>4232</v>
      </c>
      <c r="F724" s="380" t="s">
        <v>4234</v>
      </c>
      <c r="G724" s="195" t="s">
        <v>1872</v>
      </c>
      <c r="H724" s="9" t="s">
        <v>2252</v>
      </c>
      <c r="I724" s="9" t="s">
        <v>1256</v>
      </c>
    </row>
    <row r="725" spans="1:9" ht="12.75">
      <c r="A725" s="15" t="s">
        <v>2211</v>
      </c>
      <c r="B725" s="35" t="s">
        <v>1639</v>
      </c>
      <c r="C725" s="9">
        <v>15</v>
      </c>
      <c r="D725" s="9">
        <v>600</v>
      </c>
      <c r="E725" s="192" t="s">
        <v>1708</v>
      </c>
      <c r="F725" s="381" t="s">
        <v>1707</v>
      </c>
      <c r="G725" s="192" t="s">
        <v>1871</v>
      </c>
      <c r="H725" s="192" t="s">
        <v>1639</v>
      </c>
      <c r="I725" s="9" t="s">
        <v>1255</v>
      </c>
    </row>
    <row r="726" spans="1:9" ht="12.75">
      <c r="A726" s="15" t="s">
        <v>2211</v>
      </c>
      <c r="B726" s="35"/>
      <c r="C726" s="9">
        <v>15</v>
      </c>
      <c r="D726" s="9">
        <v>600</v>
      </c>
      <c r="E726" s="192" t="s">
        <v>1701</v>
      </c>
      <c r="F726" s="381" t="s">
        <v>1700</v>
      </c>
      <c r="G726" s="192" t="s">
        <v>1872</v>
      </c>
      <c r="H726" s="192" t="s">
        <v>1639</v>
      </c>
      <c r="I726" s="9" t="s">
        <v>1255</v>
      </c>
    </row>
    <row r="727" spans="1:9" ht="12.75">
      <c r="A727" s="15" t="s">
        <v>2211</v>
      </c>
      <c r="B727" s="9" t="s">
        <v>1256</v>
      </c>
      <c r="C727" s="9">
        <v>15</v>
      </c>
      <c r="D727" s="9">
        <v>200</v>
      </c>
      <c r="E727" s="192" t="s">
        <v>1706</v>
      </c>
      <c r="F727" s="381" t="s">
        <v>1705</v>
      </c>
      <c r="G727" s="192" t="s">
        <v>1871</v>
      </c>
      <c r="H727" s="9" t="s">
        <v>1639</v>
      </c>
      <c r="I727" s="9" t="s">
        <v>1256</v>
      </c>
    </row>
    <row r="728" spans="1:9" ht="12.75">
      <c r="A728" s="15" t="s">
        <v>2211</v>
      </c>
      <c r="B728" s="9" t="s">
        <v>1256</v>
      </c>
      <c r="C728" s="9">
        <v>15</v>
      </c>
      <c r="D728" s="9">
        <v>200</v>
      </c>
      <c r="E728" s="192" t="s">
        <v>1699</v>
      </c>
      <c r="F728" s="381" t="s">
        <v>1698</v>
      </c>
      <c r="G728" s="192" t="s">
        <v>1872</v>
      </c>
      <c r="H728" s="9" t="s">
        <v>1639</v>
      </c>
      <c r="I728" s="9" t="s">
        <v>1256</v>
      </c>
    </row>
    <row r="729" spans="1:9" ht="12.75">
      <c r="A729" s="15" t="s">
        <v>2211</v>
      </c>
      <c r="B729" s="9" t="s">
        <v>1611</v>
      </c>
      <c r="C729" s="9">
        <v>14</v>
      </c>
      <c r="D729" s="9">
        <v>200</v>
      </c>
      <c r="E729" s="195" t="s">
        <v>4235</v>
      </c>
      <c r="F729" s="380" t="s">
        <v>4237</v>
      </c>
      <c r="G729" s="192" t="s">
        <v>1871</v>
      </c>
      <c r="H729" s="9" t="s">
        <v>1639</v>
      </c>
      <c r="I729" s="9" t="s">
        <v>1256</v>
      </c>
    </row>
    <row r="730" spans="1:9" ht="12.75">
      <c r="A730" s="15" t="s">
        <v>2211</v>
      </c>
      <c r="B730" s="9" t="s">
        <v>1611</v>
      </c>
      <c r="C730" s="9">
        <v>14</v>
      </c>
      <c r="D730" s="9">
        <v>200</v>
      </c>
      <c r="E730" s="192" t="s">
        <v>4236</v>
      </c>
      <c r="F730" s="381" t="s">
        <v>4238</v>
      </c>
      <c r="G730" s="192" t="s">
        <v>1872</v>
      </c>
      <c r="H730" s="9" t="s">
        <v>1639</v>
      </c>
      <c r="I730" s="9" t="s">
        <v>1256</v>
      </c>
    </row>
    <row r="731" spans="1:9" ht="12.75">
      <c r="A731" s="15" t="s">
        <v>2211</v>
      </c>
      <c r="B731" s="9" t="s">
        <v>2248</v>
      </c>
      <c r="C731" s="9" t="s">
        <v>2246</v>
      </c>
      <c r="D731" s="9">
        <v>200</v>
      </c>
      <c r="E731" s="192" t="s">
        <v>2042</v>
      </c>
      <c r="F731" s="381" t="s">
        <v>2041</v>
      </c>
      <c r="G731" s="195" t="s">
        <v>1871</v>
      </c>
      <c r="H731" s="9" t="s">
        <v>3349</v>
      </c>
      <c r="I731" s="9" t="s">
        <v>2128</v>
      </c>
    </row>
    <row r="732" spans="1:9" ht="12.75">
      <c r="A732" s="15" t="s">
        <v>2211</v>
      </c>
      <c r="B732" s="29" t="s">
        <v>2248</v>
      </c>
      <c r="C732" s="29" t="s">
        <v>2246</v>
      </c>
      <c r="D732" s="29">
        <v>200</v>
      </c>
      <c r="E732" s="195" t="s">
        <v>2036</v>
      </c>
      <c r="F732" s="197" t="s">
        <v>2035</v>
      </c>
      <c r="G732" s="195" t="s">
        <v>1872</v>
      </c>
      <c r="H732" s="29" t="s">
        <v>3349</v>
      </c>
      <c r="I732" s="29" t="s">
        <v>2128</v>
      </c>
    </row>
    <row r="733" spans="1:9" ht="12.75">
      <c r="A733" s="15" t="s">
        <v>2211</v>
      </c>
      <c r="B733" s="29" t="s">
        <v>2250</v>
      </c>
      <c r="C733" s="29" t="s">
        <v>2246</v>
      </c>
      <c r="D733" s="29">
        <v>100</v>
      </c>
      <c r="E733" s="192" t="s">
        <v>2044</v>
      </c>
      <c r="F733" s="198" t="s">
        <v>2043</v>
      </c>
      <c r="G733" s="192" t="s">
        <v>1871</v>
      </c>
      <c r="H733" s="29" t="s">
        <v>3349</v>
      </c>
      <c r="I733" s="29" t="s">
        <v>1258</v>
      </c>
    </row>
    <row r="734" spans="1:9" ht="12.75">
      <c r="A734" s="15" t="s">
        <v>2211</v>
      </c>
      <c r="B734" s="29" t="s">
        <v>2250</v>
      </c>
      <c r="C734" s="29" t="s">
        <v>2246</v>
      </c>
      <c r="D734" s="29">
        <v>100</v>
      </c>
      <c r="E734" s="192" t="s">
        <v>2040</v>
      </c>
      <c r="F734" s="198" t="s">
        <v>2039</v>
      </c>
      <c r="G734" s="192" t="s">
        <v>1872</v>
      </c>
      <c r="H734" s="29" t="s">
        <v>3349</v>
      </c>
      <c r="I734" s="29" t="s">
        <v>1258</v>
      </c>
    </row>
    <row r="735" spans="1:9" ht="12.75">
      <c r="A735" s="15" t="s">
        <v>2211</v>
      </c>
      <c r="B735" s="29" t="s">
        <v>2248</v>
      </c>
      <c r="C735" s="29" t="s">
        <v>2246</v>
      </c>
      <c r="D735" s="29">
        <v>200</v>
      </c>
      <c r="E735" s="192" t="s">
        <v>2046</v>
      </c>
      <c r="F735" s="198" t="s">
        <v>2045</v>
      </c>
      <c r="G735" s="192" t="s">
        <v>1871</v>
      </c>
      <c r="H735" s="29" t="s">
        <v>3349</v>
      </c>
      <c r="I735" s="29" t="s">
        <v>1258</v>
      </c>
    </row>
    <row r="736" spans="1:9" ht="12.75">
      <c r="A736" s="15" t="s">
        <v>2211</v>
      </c>
      <c r="B736" s="29" t="s">
        <v>2248</v>
      </c>
      <c r="C736" s="29" t="s">
        <v>2246</v>
      </c>
      <c r="D736" s="29">
        <v>200</v>
      </c>
      <c r="E736" s="192" t="s">
        <v>2038</v>
      </c>
      <c r="F736" s="198" t="s">
        <v>2037</v>
      </c>
      <c r="G736" s="192" t="s">
        <v>1872</v>
      </c>
      <c r="H736" s="29" t="s">
        <v>3349</v>
      </c>
      <c r="I736" s="29" t="s">
        <v>1258</v>
      </c>
    </row>
    <row r="737" spans="1:9" ht="12.75">
      <c r="A737" s="15" t="s">
        <v>2211</v>
      </c>
      <c r="B737" s="35" t="s">
        <v>1627</v>
      </c>
      <c r="C737" s="9">
        <v>15</v>
      </c>
      <c r="D737" s="38"/>
      <c r="E737" s="192" t="s">
        <v>1712</v>
      </c>
      <c r="F737" s="198" t="s">
        <v>1711</v>
      </c>
      <c r="G737" s="150"/>
      <c r="H737" s="9" t="s">
        <v>1639</v>
      </c>
      <c r="I737" s="9" t="s">
        <v>1226</v>
      </c>
    </row>
    <row r="738" spans="1:9" ht="12.75">
      <c r="A738" s="15" t="s">
        <v>2211</v>
      </c>
      <c r="B738" s="35" t="s">
        <v>1627</v>
      </c>
      <c r="C738" s="9">
        <v>15</v>
      </c>
      <c r="D738" s="38"/>
      <c r="E738" s="192" t="s">
        <v>1710</v>
      </c>
      <c r="F738" s="198" t="s">
        <v>1709</v>
      </c>
      <c r="G738" s="150"/>
      <c r="H738" s="9" t="s">
        <v>2252</v>
      </c>
      <c r="I738" s="9" t="s">
        <v>1226</v>
      </c>
    </row>
    <row r="739" spans="1:9" ht="12.75">
      <c r="A739" s="33"/>
      <c r="B739" s="19"/>
      <c r="C739" s="19"/>
      <c r="D739" s="19"/>
      <c r="E739" s="145"/>
      <c r="F739" s="21"/>
      <c r="G739" s="149"/>
      <c r="H739" s="19"/>
      <c r="I739" s="19"/>
    </row>
    <row r="740" spans="1:9" s="30" customFormat="1" ht="12.75">
      <c r="A740" s="398" t="s">
        <v>4239</v>
      </c>
      <c r="B740" s="29" t="s">
        <v>4089</v>
      </c>
      <c r="C740" s="29"/>
      <c r="D740" s="29"/>
      <c r="E740" s="192"/>
      <c r="F740" s="198"/>
      <c r="G740" s="192"/>
      <c r="H740" s="29"/>
      <c r="I740" s="29"/>
    </row>
    <row r="741" spans="1:9" ht="12.75">
      <c r="A741" s="33"/>
      <c r="B741" s="19"/>
      <c r="C741" s="19"/>
      <c r="D741" s="19"/>
      <c r="E741" s="145"/>
      <c r="F741" s="21"/>
      <c r="G741" s="149"/>
      <c r="H741" s="19"/>
      <c r="I741" s="19"/>
    </row>
    <row r="742" spans="1:9" ht="12.75">
      <c r="A742" s="15" t="s">
        <v>2216</v>
      </c>
      <c r="B742" s="35" t="s">
        <v>2252</v>
      </c>
      <c r="C742" s="9">
        <v>7</v>
      </c>
      <c r="D742" s="9">
        <v>700</v>
      </c>
      <c r="E742" s="192" t="s">
        <v>1684</v>
      </c>
      <c r="F742" s="198" t="s">
        <v>1683</v>
      </c>
      <c r="G742" s="192" t="s">
        <v>1871</v>
      </c>
      <c r="H742" s="9" t="s">
        <v>2252</v>
      </c>
      <c r="I742" s="9" t="s">
        <v>1255</v>
      </c>
    </row>
    <row r="743" spans="1:9" ht="12.75">
      <c r="A743" s="15" t="s">
        <v>2216</v>
      </c>
      <c r="B743" s="35"/>
      <c r="C743" s="9">
        <v>7</v>
      </c>
      <c r="D743" s="9">
        <v>700</v>
      </c>
      <c r="E743" s="192" t="s">
        <v>1674</v>
      </c>
      <c r="F743" s="198" t="s">
        <v>1673</v>
      </c>
      <c r="G743" s="192" t="s">
        <v>1872</v>
      </c>
      <c r="H743" s="9" t="s">
        <v>2252</v>
      </c>
      <c r="I743" s="9" t="s">
        <v>1255</v>
      </c>
    </row>
    <row r="744" spans="1:9" ht="12.75">
      <c r="A744" s="15" t="s">
        <v>2216</v>
      </c>
      <c r="B744" s="9" t="s">
        <v>1256</v>
      </c>
      <c r="C744" s="9">
        <v>7</v>
      </c>
      <c r="D744" s="9">
        <v>200</v>
      </c>
      <c r="E744" s="192" t="s">
        <v>1682</v>
      </c>
      <c r="F744" s="198" t="s">
        <v>1681</v>
      </c>
      <c r="G744" s="192" t="s">
        <v>1871</v>
      </c>
      <c r="H744" s="9" t="s">
        <v>2252</v>
      </c>
      <c r="I744" s="9" t="s">
        <v>1386</v>
      </c>
    </row>
    <row r="745" spans="1:9" ht="12.75">
      <c r="A745" s="15" t="s">
        <v>2216</v>
      </c>
      <c r="B745" s="9" t="s">
        <v>1256</v>
      </c>
      <c r="C745" s="9">
        <v>7</v>
      </c>
      <c r="D745" s="9">
        <v>200</v>
      </c>
      <c r="E745" s="192" t="s">
        <v>1672</v>
      </c>
      <c r="F745" s="198" t="s">
        <v>2630</v>
      </c>
      <c r="G745" s="192" t="s">
        <v>1872</v>
      </c>
      <c r="H745" s="9" t="s">
        <v>2252</v>
      </c>
      <c r="I745" s="9" t="s">
        <v>1386</v>
      </c>
    </row>
    <row r="746" spans="1:9" ht="12.75">
      <c r="A746" s="15" t="s">
        <v>2216</v>
      </c>
      <c r="B746" s="9" t="s">
        <v>1875</v>
      </c>
      <c r="C746" s="9">
        <v>7</v>
      </c>
      <c r="D746" s="9">
        <v>200</v>
      </c>
      <c r="E746" s="192" t="s">
        <v>1680</v>
      </c>
      <c r="F746" s="198" t="s">
        <v>2631</v>
      </c>
      <c r="G746" s="192" t="s">
        <v>1871</v>
      </c>
      <c r="H746" s="9" t="s">
        <v>2252</v>
      </c>
      <c r="I746" s="9" t="s">
        <v>1256</v>
      </c>
    </row>
    <row r="747" spans="1:9" ht="12.75">
      <c r="A747" s="15" t="s">
        <v>2216</v>
      </c>
      <c r="B747" s="9" t="s">
        <v>1875</v>
      </c>
      <c r="C747" s="9">
        <v>7</v>
      </c>
      <c r="D747" s="9">
        <v>200</v>
      </c>
      <c r="E747" s="195" t="s">
        <v>1670</v>
      </c>
      <c r="F747" s="197" t="s">
        <v>1671</v>
      </c>
      <c r="G747" s="195" t="s">
        <v>1872</v>
      </c>
      <c r="H747" s="9" t="s">
        <v>2252</v>
      </c>
      <c r="I747" s="9" t="s">
        <v>1256</v>
      </c>
    </row>
    <row r="748" spans="1:9" ht="12.75">
      <c r="A748" s="15" t="s">
        <v>2216</v>
      </c>
      <c r="B748" s="35" t="s">
        <v>1639</v>
      </c>
      <c r="C748" s="9">
        <v>7</v>
      </c>
      <c r="D748" s="9">
        <v>700</v>
      </c>
      <c r="E748" s="192" t="s">
        <v>1689</v>
      </c>
      <c r="F748" s="198" t="s">
        <v>1688</v>
      </c>
      <c r="G748" s="192" t="s">
        <v>1871</v>
      </c>
      <c r="H748" s="9" t="s">
        <v>1639</v>
      </c>
      <c r="I748" s="9" t="s">
        <v>1255</v>
      </c>
    </row>
    <row r="749" spans="1:9" ht="12.75">
      <c r="A749" s="15" t="s">
        <v>2216</v>
      </c>
      <c r="B749" s="35"/>
      <c r="C749" s="9">
        <v>7</v>
      </c>
      <c r="D749" s="9">
        <v>700</v>
      </c>
      <c r="E749" s="192" t="s">
        <v>1679</v>
      </c>
      <c r="F749" s="198" t="s">
        <v>2323</v>
      </c>
      <c r="G749" s="192" t="s">
        <v>1872</v>
      </c>
      <c r="H749" s="9" t="s">
        <v>1639</v>
      </c>
      <c r="I749" s="9" t="s">
        <v>1255</v>
      </c>
    </row>
    <row r="750" spans="1:9" ht="12.75">
      <c r="A750" s="28" t="s">
        <v>2216</v>
      </c>
      <c r="B750" s="9" t="s">
        <v>1256</v>
      </c>
      <c r="C750" s="29">
        <v>7</v>
      </c>
      <c r="D750" s="29">
        <v>200</v>
      </c>
      <c r="E750" s="192" t="s">
        <v>1687</v>
      </c>
      <c r="F750" s="198" t="s">
        <v>1686</v>
      </c>
      <c r="G750" s="192" t="s">
        <v>1871</v>
      </c>
      <c r="H750" s="29" t="s">
        <v>1639</v>
      </c>
      <c r="I750" s="29" t="s">
        <v>1256</v>
      </c>
    </row>
    <row r="751" spans="1:9" ht="12.75">
      <c r="A751" s="28" t="s">
        <v>2216</v>
      </c>
      <c r="B751" s="9" t="s">
        <v>1256</v>
      </c>
      <c r="C751" s="29">
        <v>7</v>
      </c>
      <c r="D751" s="29">
        <v>200</v>
      </c>
      <c r="E751" s="192" t="s">
        <v>1678</v>
      </c>
      <c r="F751" s="198" t="s">
        <v>1677</v>
      </c>
      <c r="G751" s="192" t="s">
        <v>1872</v>
      </c>
      <c r="H751" s="29" t="s">
        <v>1639</v>
      </c>
      <c r="I751" s="29" t="s">
        <v>1256</v>
      </c>
    </row>
    <row r="752" spans="1:9" ht="12.75">
      <c r="A752" s="28" t="s">
        <v>2216</v>
      </c>
      <c r="B752" s="29" t="s">
        <v>1875</v>
      </c>
      <c r="C752" s="29">
        <v>7</v>
      </c>
      <c r="D752" s="29">
        <v>200</v>
      </c>
      <c r="E752" s="192" t="s">
        <v>1685</v>
      </c>
      <c r="F752" s="198" t="s">
        <v>2632</v>
      </c>
      <c r="G752" s="192" t="s">
        <v>1871</v>
      </c>
      <c r="H752" s="29" t="s">
        <v>1639</v>
      </c>
      <c r="I752" s="29" t="s">
        <v>1256</v>
      </c>
    </row>
    <row r="753" spans="1:9" ht="12.75">
      <c r="A753" s="28" t="s">
        <v>2216</v>
      </c>
      <c r="B753" s="29" t="s">
        <v>1875</v>
      </c>
      <c r="C753" s="29">
        <v>7</v>
      </c>
      <c r="D753" s="29">
        <v>200</v>
      </c>
      <c r="E753" s="192" t="s">
        <v>1676</v>
      </c>
      <c r="F753" s="198" t="s">
        <v>1675</v>
      </c>
      <c r="G753" s="192" t="s">
        <v>1872</v>
      </c>
      <c r="H753" s="29" t="s">
        <v>1639</v>
      </c>
      <c r="I753" s="29" t="s">
        <v>1256</v>
      </c>
    </row>
    <row r="754" spans="1:9" ht="12.75">
      <c r="A754" s="28" t="s">
        <v>2216</v>
      </c>
      <c r="B754" s="29" t="s">
        <v>2248</v>
      </c>
      <c r="C754" s="29" t="s">
        <v>2246</v>
      </c>
      <c r="D754" s="29">
        <v>200</v>
      </c>
      <c r="E754" s="195" t="s">
        <v>2320</v>
      </c>
      <c r="F754" s="197" t="s">
        <v>2319</v>
      </c>
      <c r="G754" s="195" t="s">
        <v>1871</v>
      </c>
      <c r="H754" s="29" t="s">
        <v>3349</v>
      </c>
      <c r="I754" s="29" t="s">
        <v>2128</v>
      </c>
    </row>
    <row r="755" spans="1:9" ht="12.75">
      <c r="A755" s="28" t="s">
        <v>2216</v>
      </c>
      <c r="B755" s="29" t="s">
        <v>2248</v>
      </c>
      <c r="C755" s="29" t="s">
        <v>2246</v>
      </c>
      <c r="D755" s="29">
        <v>200</v>
      </c>
      <c r="E755" s="195" t="s">
        <v>2316</v>
      </c>
      <c r="F755" s="197" t="s">
        <v>2315</v>
      </c>
      <c r="G755" s="195" t="s">
        <v>1872</v>
      </c>
      <c r="H755" s="29" t="s">
        <v>3349</v>
      </c>
      <c r="I755" s="29" t="s">
        <v>2128</v>
      </c>
    </row>
    <row r="756" spans="1:9" ht="12.75">
      <c r="A756" s="28" t="s">
        <v>2216</v>
      </c>
      <c r="B756" s="29" t="s">
        <v>2250</v>
      </c>
      <c r="C756" s="29" t="s">
        <v>2246</v>
      </c>
      <c r="D756" s="29">
        <v>100</v>
      </c>
      <c r="E756" s="192" t="s">
        <v>2321</v>
      </c>
      <c r="F756" s="198" t="s">
        <v>2324</v>
      </c>
      <c r="G756" s="192" t="s">
        <v>1871</v>
      </c>
      <c r="H756" s="29" t="s">
        <v>3349</v>
      </c>
      <c r="I756" s="29" t="s">
        <v>1258</v>
      </c>
    </row>
    <row r="757" spans="1:9" ht="12.75">
      <c r="A757" s="28" t="s">
        <v>2216</v>
      </c>
      <c r="B757" s="29" t="s">
        <v>2250</v>
      </c>
      <c r="C757" s="29" t="s">
        <v>2246</v>
      </c>
      <c r="D757" s="29">
        <v>100</v>
      </c>
      <c r="E757" s="192" t="s">
        <v>2318</v>
      </c>
      <c r="F757" s="198" t="s">
        <v>2325</v>
      </c>
      <c r="G757" s="192" t="s">
        <v>1872</v>
      </c>
      <c r="H757" s="29" t="s">
        <v>3349</v>
      </c>
      <c r="I757" s="29" t="s">
        <v>1258</v>
      </c>
    </row>
    <row r="758" spans="1:9" ht="12.75">
      <c r="A758" s="28" t="s">
        <v>2216</v>
      </c>
      <c r="B758" s="29" t="s">
        <v>2248</v>
      </c>
      <c r="C758" s="29" t="s">
        <v>2246</v>
      </c>
      <c r="D758" s="29">
        <v>200</v>
      </c>
      <c r="E758" s="192" t="s">
        <v>2322</v>
      </c>
      <c r="F758" s="198" t="s">
        <v>2326</v>
      </c>
      <c r="G758" s="192" t="s">
        <v>1871</v>
      </c>
      <c r="H758" s="29" t="s">
        <v>3349</v>
      </c>
      <c r="I758" s="29" t="s">
        <v>1258</v>
      </c>
    </row>
    <row r="759" spans="1:9" ht="12.75">
      <c r="A759" s="28" t="s">
        <v>2216</v>
      </c>
      <c r="B759" s="29" t="s">
        <v>2248</v>
      </c>
      <c r="C759" s="29" t="s">
        <v>2246</v>
      </c>
      <c r="D759" s="29">
        <v>200</v>
      </c>
      <c r="E759" s="192" t="s">
        <v>2317</v>
      </c>
      <c r="F759" s="198" t="s">
        <v>2327</v>
      </c>
      <c r="G759" s="192" t="s">
        <v>1872</v>
      </c>
      <c r="H759" s="29" t="s">
        <v>3349</v>
      </c>
      <c r="I759" s="29" t="s">
        <v>1258</v>
      </c>
    </row>
    <row r="760" spans="1:9" ht="12.75">
      <c r="A760" s="28" t="s">
        <v>2216</v>
      </c>
      <c r="B760" s="126" t="s">
        <v>1627</v>
      </c>
      <c r="C760" s="29">
        <v>7</v>
      </c>
      <c r="D760" s="37"/>
      <c r="E760" s="192" t="s">
        <v>1693</v>
      </c>
      <c r="F760" s="198" t="s">
        <v>1692</v>
      </c>
      <c r="G760" s="151"/>
      <c r="H760" s="29" t="s">
        <v>1639</v>
      </c>
      <c r="I760" s="29" t="s">
        <v>1226</v>
      </c>
    </row>
    <row r="761" spans="1:9" ht="12.75">
      <c r="A761" s="28" t="s">
        <v>2216</v>
      </c>
      <c r="B761" s="126" t="s">
        <v>1627</v>
      </c>
      <c r="C761" s="29">
        <v>7</v>
      </c>
      <c r="D761" s="37"/>
      <c r="E761" s="192" t="s">
        <v>1691</v>
      </c>
      <c r="F761" s="198" t="s">
        <v>1690</v>
      </c>
      <c r="G761" s="151"/>
      <c r="H761" s="29" t="s">
        <v>2252</v>
      </c>
      <c r="I761" s="29" t="s">
        <v>1226</v>
      </c>
    </row>
    <row r="762" spans="1:9" ht="12.75">
      <c r="A762" s="28" t="s">
        <v>2216</v>
      </c>
      <c r="B762" s="29"/>
      <c r="C762" s="29" t="s">
        <v>2246</v>
      </c>
      <c r="D762" s="37"/>
      <c r="E762" s="192"/>
      <c r="F762" s="288"/>
      <c r="G762" s="151"/>
      <c r="H762" s="29" t="s">
        <v>3349</v>
      </c>
      <c r="I762" s="29" t="s">
        <v>1902</v>
      </c>
    </row>
    <row r="763" spans="1:9" ht="12.75">
      <c r="A763" s="33"/>
      <c r="B763" s="19"/>
      <c r="C763" s="19"/>
      <c r="D763" s="19"/>
      <c r="E763" s="145"/>
      <c r="F763" s="21"/>
      <c r="G763" s="149"/>
      <c r="H763" s="19"/>
      <c r="I763" s="19"/>
    </row>
    <row r="764" spans="1:9" ht="12.75">
      <c r="A764" s="15" t="s">
        <v>1876</v>
      </c>
      <c r="B764" s="9"/>
      <c r="C764" s="9">
        <v>4</v>
      </c>
      <c r="D764" s="9">
        <v>900</v>
      </c>
      <c r="E764" s="195" t="s">
        <v>1387</v>
      </c>
      <c r="F764" s="197" t="s">
        <v>1792</v>
      </c>
      <c r="G764" s="195" t="s">
        <v>1871</v>
      </c>
      <c r="H764" s="5" t="s">
        <v>2246</v>
      </c>
      <c r="I764" s="9" t="s">
        <v>1255</v>
      </c>
    </row>
    <row r="765" spans="1:9" ht="12.75">
      <c r="A765" s="15" t="s">
        <v>1876</v>
      </c>
      <c r="B765" s="9"/>
      <c r="C765" s="9">
        <v>4</v>
      </c>
      <c r="D765" s="9">
        <v>900</v>
      </c>
      <c r="E765" s="192" t="s">
        <v>1388</v>
      </c>
      <c r="F765" s="198" t="s">
        <v>1793</v>
      </c>
      <c r="G765" s="192" t="s">
        <v>1872</v>
      </c>
      <c r="H765" s="5" t="s">
        <v>2246</v>
      </c>
      <c r="I765" s="9" t="s">
        <v>1255</v>
      </c>
    </row>
    <row r="766" spans="1:9" ht="12.75">
      <c r="A766" s="15" t="s">
        <v>1876</v>
      </c>
      <c r="B766" s="9" t="s">
        <v>1877</v>
      </c>
      <c r="C766" s="9">
        <v>4</v>
      </c>
      <c r="D766" s="9">
        <v>500</v>
      </c>
      <c r="E766" s="192" t="s">
        <v>1389</v>
      </c>
      <c r="F766" s="198" t="s">
        <v>1794</v>
      </c>
      <c r="G766" s="192" t="s">
        <v>1871</v>
      </c>
      <c r="H766" s="5" t="s">
        <v>2246</v>
      </c>
      <c r="I766" s="9" t="s">
        <v>1256</v>
      </c>
    </row>
    <row r="767" spans="1:9" ht="12.75">
      <c r="A767" s="15" t="s">
        <v>1876</v>
      </c>
      <c r="B767" s="9" t="s">
        <v>1877</v>
      </c>
      <c r="C767" s="9">
        <v>4</v>
      </c>
      <c r="D767" s="9">
        <v>500</v>
      </c>
      <c r="E767" s="192" t="s">
        <v>1390</v>
      </c>
      <c r="F767" s="198" t="s">
        <v>1795</v>
      </c>
      <c r="G767" s="192" t="s">
        <v>1872</v>
      </c>
      <c r="H767" s="5" t="s">
        <v>2246</v>
      </c>
      <c r="I767" s="9" t="s">
        <v>1256</v>
      </c>
    </row>
    <row r="768" spans="1:9" ht="12.75">
      <c r="A768" s="15" t="s">
        <v>1876</v>
      </c>
      <c r="B768" s="9"/>
      <c r="C768" s="9">
        <v>4</v>
      </c>
      <c r="D768" s="9">
        <v>900</v>
      </c>
      <c r="E768" s="195" t="s">
        <v>1391</v>
      </c>
      <c r="F768" s="197" t="s">
        <v>1796</v>
      </c>
      <c r="G768" s="195" t="s">
        <v>1871</v>
      </c>
      <c r="H768" s="9" t="s">
        <v>1639</v>
      </c>
      <c r="I768" s="9" t="s">
        <v>1255</v>
      </c>
    </row>
    <row r="769" spans="1:9" ht="12.75">
      <c r="A769" s="15" t="s">
        <v>1876</v>
      </c>
      <c r="B769" s="9"/>
      <c r="C769" s="9">
        <v>4</v>
      </c>
      <c r="D769" s="9">
        <v>900</v>
      </c>
      <c r="E769" s="195" t="s">
        <v>1392</v>
      </c>
      <c r="F769" s="197" t="s">
        <v>1797</v>
      </c>
      <c r="G769" s="195" t="s">
        <v>1872</v>
      </c>
      <c r="H769" s="9" t="s">
        <v>1639</v>
      </c>
      <c r="I769" s="9" t="s">
        <v>1255</v>
      </c>
    </row>
    <row r="770" spans="1:9" ht="12.75">
      <c r="A770" s="15" t="s">
        <v>1876</v>
      </c>
      <c r="B770" s="35" t="s">
        <v>1627</v>
      </c>
      <c r="C770" s="9">
        <v>4</v>
      </c>
      <c r="D770" s="9"/>
      <c r="E770" s="192" t="s">
        <v>1393</v>
      </c>
      <c r="F770" s="198" t="s">
        <v>1798</v>
      </c>
      <c r="G770" s="150"/>
      <c r="H770" s="9" t="s">
        <v>3349</v>
      </c>
      <c r="I770" s="9" t="s">
        <v>1227</v>
      </c>
    </row>
    <row r="771" spans="1:9" ht="12.75">
      <c r="A771" s="15" t="s">
        <v>1876</v>
      </c>
      <c r="B771" s="9"/>
      <c r="C771" s="9">
        <v>4</v>
      </c>
      <c r="D771" s="9"/>
      <c r="E771" s="192" t="s">
        <v>1394</v>
      </c>
      <c r="F771" s="198" t="s">
        <v>1799</v>
      </c>
      <c r="G771" s="150"/>
      <c r="H771" s="9" t="s">
        <v>3349</v>
      </c>
      <c r="I771" s="9" t="s">
        <v>1228</v>
      </c>
    </row>
    <row r="772" spans="1:9" ht="12.75">
      <c r="A772" s="33"/>
      <c r="B772" s="19"/>
      <c r="C772" s="19"/>
      <c r="D772" s="19"/>
      <c r="E772" s="145"/>
      <c r="F772" s="21"/>
      <c r="G772" s="149"/>
      <c r="H772" s="19"/>
      <c r="I772" s="19"/>
    </row>
    <row r="773" spans="1:9" ht="12.75">
      <c r="A773" s="15" t="s">
        <v>1878</v>
      </c>
      <c r="B773" s="9"/>
      <c r="C773" s="9">
        <v>3</v>
      </c>
      <c r="D773" s="9">
        <v>300</v>
      </c>
      <c r="E773" s="192" t="s">
        <v>4090</v>
      </c>
      <c r="F773" s="381" t="s">
        <v>4091</v>
      </c>
      <c r="G773" s="397" t="s">
        <v>1871</v>
      </c>
      <c r="H773" s="9" t="s">
        <v>3349</v>
      </c>
      <c r="I773" s="9" t="s">
        <v>1255</v>
      </c>
    </row>
    <row r="774" spans="1:9" ht="12.75">
      <c r="A774" s="15" t="s">
        <v>1878</v>
      </c>
      <c r="B774" s="9"/>
      <c r="C774" s="9">
        <v>3</v>
      </c>
      <c r="D774" s="9">
        <v>300</v>
      </c>
      <c r="E774" s="192" t="s">
        <v>4092</v>
      </c>
      <c r="F774" s="381" t="s">
        <v>4093</v>
      </c>
      <c r="G774" s="397" t="s">
        <v>1872</v>
      </c>
      <c r="H774" s="9" t="s">
        <v>3349</v>
      </c>
      <c r="I774" s="9" t="s">
        <v>1255</v>
      </c>
    </row>
    <row r="775" spans="1:9" ht="12.75">
      <c r="A775" s="15" t="s">
        <v>1878</v>
      </c>
      <c r="B775" s="9"/>
      <c r="C775" s="9">
        <v>3</v>
      </c>
      <c r="D775" s="9">
        <v>100</v>
      </c>
      <c r="E775" s="192" t="s">
        <v>4094</v>
      </c>
      <c r="F775" s="381" t="s">
        <v>4095</v>
      </c>
      <c r="G775" s="194" t="s">
        <v>1871</v>
      </c>
      <c r="H775" s="9" t="s">
        <v>3349</v>
      </c>
      <c r="I775" s="9" t="s">
        <v>1256</v>
      </c>
    </row>
    <row r="776" spans="1:9" ht="12.75">
      <c r="A776" s="15" t="s">
        <v>1878</v>
      </c>
      <c r="B776" s="9"/>
      <c r="C776" s="9">
        <v>3</v>
      </c>
      <c r="D776" s="9">
        <v>100</v>
      </c>
      <c r="E776" s="192" t="s">
        <v>4096</v>
      </c>
      <c r="F776" s="381" t="s">
        <v>4097</v>
      </c>
      <c r="G776" s="194" t="s">
        <v>1872</v>
      </c>
      <c r="H776" s="9" t="s">
        <v>3349</v>
      </c>
      <c r="I776" s="9" t="s">
        <v>1256</v>
      </c>
    </row>
    <row r="777" spans="1:9" ht="12.75">
      <c r="A777" s="15" t="s">
        <v>1878</v>
      </c>
      <c r="B777" s="9" t="s">
        <v>2248</v>
      </c>
      <c r="C777" s="9" t="s">
        <v>2246</v>
      </c>
      <c r="D777" s="9">
        <v>100</v>
      </c>
      <c r="E777" s="192" t="s">
        <v>4100</v>
      </c>
      <c r="F777" s="381" t="s">
        <v>4131</v>
      </c>
      <c r="G777" s="194" t="s">
        <v>1871</v>
      </c>
      <c r="H777" s="9" t="s">
        <v>3349</v>
      </c>
      <c r="I777" s="9" t="s">
        <v>2128</v>
      </c>
    </row>
    <row r="778" spans="1:9" ht="12.75">
      <c r="A778" s="15" t="s">
        <v>1878</v>
      </c>
      <c r="B778" s="9" t="s">
        <v>2248</v>
      </c>
      <c r="C778" s="9" t="s">
        <v>2246</v>
      </c>
      <c r="D778" s="9">
        <v>100</v>
      </c>
      <c r="E778" s="192" t="s">
        <v>4101</v>
      </c>
      <c r="F778" s="381" t="s">
        <v>4132</v>
      </c>
      <c r="G778" s="194" t="s">
        <v>1872</v>
      </c>
      <c r="H778" s="9" t="s">
        <v>3349</v>
      </c>
      <c r="I778" s="9" t="s">
        <v>2128</v>
      </c>
    </row>
    <row r="779" spans="1:9" ht="12.75">
      <c r="A779" s="15" t="s">
        <v>1878</v>
      </c>
      <c r="B779" s="9" t="s">
        <v>2250</v>
      </c>
      <c r="C779" s="9" t="s">
        <v>2246</v>
      </c>
      <c r="D779" s="9">
        <v>50</v>
      </c>
      <c r="E779" s="192" t="s">
        <v>4102</v>
      </c>
      <c r="F779" s="381" t="s">
        <v>4133</v>
      </c>
      <c r="G779" s="194" t="s">
        <v>1871</v>
      </c>
      <c r="H779" s="9" t="s">
        <v>3349</v>
      </c>
      <c r="I779" s="9" t="s">
        <v>1258</v>
      </c>
    </row>
    <row r="780" spans="1:9" ht="12.75">
      <c r="A780" s="15" t="s">
        <v>1878</v>
      </c>
      <c r="B780" s="9" t="s">
        <v>2250</v>
      </c>
      <c r="C780" s="9" t="s">
        <v>2246</v>
      </c>
      <c r="D780" s="9">
        <v>50</v>
      </c>
      <c r="E780" s="192" t="s">
        <v>4103</v>
      </c>
      <c r="F780" s="381" t="s">
        <v>4134</v>
      </c>
      <c r="G780" s="194" t="s">
        <v>1872</v>
      </c>
      <c r="H780" s="9" t="s">
        <v>3349</v>
      </c>
      <c r="I780" s="9" t="s">
        <v>1258</v>
      </c>
    </row>
    <row r="781" spans="1:9" ht="12.75">
      <c r="A781" s="15" t="s">
        <v>1878</v>
      </c>
      <c r="B781" s="9" t="s">
        <v>2248</v>
      </c>
      <c r="C781" s="9" t="s">
        <v>2246</v>
      </c>
      <c r="D781" s="9">
        <v>100</v>
      </c>
      <c r="E781" s="192" t="s">
        <v>4104</v>
      </c>
      <c r="F781" s="381" t="s">
        <v>4135</v>
      </c>
      <c r="G781" s="194" t="s">
        <v>1871</v>
      </c>
      <c r="H781" s="9" t="s">
        <v>3349</v>
      </c>
      <c r="I781" s="9" t="s">
        <v>1258</v>
      </c>
    </row>
    <row r="782" spans="1:9" ht="12.75">
      <c r="A782" s="15" t="s">
        <v>1878</v>
      </c>
      <c r="B782" s="9" t="s">
        <v>2248</v>
      </c>
      <c r="C782" s="9" t="s">
        <v>2246</v>
      </c>
      <c r="D782" s="9">
        <v>100</v>
      </c>
      <c r="E782" s="192" t="s">
        <v>4105</v>
      </c>
      <c r="F782" s="381" t="s">
        <v>4136</v>
      </c>
      <c r="G782" s="397" t="s">
        <v>1872</v>
      </c>
      <c r="H782" s="9" t="s">
        <v>3349</v>
      </c>
      <c r="I782" s="9" t="s">
        <v>1258</v>
      </c>
    </row>
    <row r="783" spans="1:9" ht="12.75">
      <c r="A783" s="15" t="s">
        <v>1878</v>
      </c>
      <c r="B783" s="35" t="s">
        <v>1627</v>
      </c>
      <c r="C783" s="9">
        <v>3</v>
      </c>
      <c r="D783" s="9"/>
      <c r="E783" s="192" t="s">
        <v>4098</v>
      </c>
      <c r="F783" s="381" t="s">
        <v>4099</v>
      </c>
      <c r="G783" s="150"/>
      <c r="H783" s="9" t="s">
        <v>3349</v>
      </c>
      <c r="I783" s="9" t="s">
        <v>1227</v>
      </c>
    </row>
    <row r="784" spans="1:9" ht="12.75">
      <c r="A784" s="33"/>
      <c r="B784" s="19"/>
      <c r="C784" s="19"/>
      <c r="D784" s="19"/>
      <c r="E784" s="145"/>
      <c r="F784" s="21"/>
      <c r="G784" s="149"/>
      <c r="H784" s="19"/>
      <c r="I784" s="19"/>
    </row>
    <row r="785" spans="1:9" ht="12.75">
      <c r="A785" s="22" t="s">
        <v>1633</v>
      </c>
      <c r="B785" s="191" t="s">
        <v>3345</v>
      </c>
      <c r="C785" s="5" t="s">
        <v>1634</v>
      </c>
      <c r="D785" s="5">
        <v>500</v>
      </c>
      <c r="E785" s="192" t="s">
        <v>1395</v>
      </c>
      <c r="F785" s="198" t="s">
        <v>917</v>
      </c>
      <c r="G785" s="192" t="s">
        <v>1871</v>
      </c>
      <c r="H785" s="5" t="s">
        <v>2252</v>
      </c>
      <c r="I785" s="5" t="s">
        <v>1255</v>
      </c>
    </row>
    <row r="786" spans="1:9" ht="12.75">
      <c r="A786" s="22" t="s">
        <v>1633</v>
      </c>
      <c r="B786" s="191" t="s">
        <v>3345</v>
      </c>
      <c r="C786" s="5" t="s">
        <v>1634</v>
      </c>
      <c r="D786" s="5">
        <v>500</v>
      </c>
      <c r="E786" s="192" t="s">
        <v>1396</v>
      </c>
      <c r="F786" s="198" t="s">
        <v>918</v>
      </c>
      <c r="G786" s="192" t="s">
        <v>1872</v>
      </c>
      <c r="H786" s="5" t="s">
        <v>2252</v>
      </c>
      <c r="I786" s="5" t="s">
        <v>1255</v>
      </c>
    </row>
    <row r="787" spans="1:9" ht="12.75">
      <c r="A787" s="22" t="s">
        <v>1633</v>
      </c>
      <c r="B787" s="191" t="s">
        <v>3345</v>
      </c>
      <c r="C787" s="5" t="s">
        <v>1634</v>
      </c>
      <c r="D787" s="5">
        <v>500</v>
      </c>
      <c r="E787" s="195" t="s">
        <v>1397</v>
      </c>
      <c r="F787" s="197" t="s">
        <v>919</v>
      </c>
      <c r="G787" s="147" t="s">
        <v>2253</v>
      </c>
      <c r="H787" s="5" t="s">
        <v>1639</v>
      </c>
      <c r="I787" s="5" t="s">
        <v>1255</v>
      </c>
    </row>
    <row r="788" spans="1:9" ht="12.75">
      <c r="A788" s="22" t="s">
        <v>1633</v>
      </c>
      <c r="B788" s="191" t="s">
        <v>3345</v>
      </c>
      <c r="C788" s="5" t="s">
        <v>1634</v>
      </c>
      <c r="D788" s="5">
        <v>500</v>
      </c>
      <c r="E788" s="195" t="s">
        <v>1398</v>
      </c>
      <c r="F788" s="197" t="s">
        <v>920</v>
      </c>
      <c r="G788" s="147" t="s">
        <v>2254</v>
      </c>
      <c r="H788" s="5" t="s">
        <v>1639</v>
      </c>
      <c r="I788" s="5" t="s">
        <v>1255</v>
      </c>
    </row>
    <row r="789" spans="1:9" ht="12.75">
      <c r="A789" s="22" t="s">
        <v>1633</v>
      </c>
      <c r="B789" s="5"/>
      <c r="C789" s="5" t="s">
        <v>1634</v>
      </c>
      <c r="D789" s="5"/>
      <c r="E789" s="192" t="s">
        <v>1399</v>
      </c>
      <c r="F789" s="198" t="s">
        <v>921</v>
      </c>
      <c r="G789" s="147"/>
      <c r="H789" s="5" t="s">
        <v>1639</v>
      </c>
      <c r="I789" s="5" t="s">
        <v>1227</v>
      </c>
    </row>
    <row r="790" spans="1:9" ht="12.75">
      <c r="A790" s="22" t="s">
        <v>1633</v>
      </c>
      <c r="B790" s="5"/>
      <c r="C790" s="5" t="s">
        <v>1634</v>
      </c>
      <c r="D790" s="5"/>
      <c r="E790" s="195" t="s">
        <v>1400</v>
      </c>
      <c r="F790" s="197" t="s">
        <v>922</v>
      </c>
      <c r="G790" s="147"/>
      <c r="H790" s="5" t="s">
        <v>2252</v>
      </c>
      <c r="I790" s="5" t="s">
        <v>1227</v>
      </c>
    </row>
    <row r="791" spans="1:9" ht="12.75">
      <c r="A791" s="33"/>
      <c r="B791" s="19"/>
      <c r="C791" s="19"/>
      <c r="D791" s="19"/>
      <c r="E791" s="145"/>
      <c r="F791" s="21"/>
      <c r="G791" s="149"/>
      <c r="H791" s="19"/>
      <c r="I791" s="19"/>
    </row>
    <row r="792" spans="1:9" ht="12.75">
      <c r="A792" s="15" t="s">
        <v>2513</v>
      </c>
      <c r="B792" s="35" t="s">
        <v>1332</v>
      </c>
      <c r="C792" s="9">
        <v>12</v>
      </c>
      <c r="D792" s="9">
        <v>700</v>
      </c>
      <c r="E792" s="192" t="s">
        <v>1345</v>
      </c>
      <c r="F792" s="198" t="s">
        <v>1344</v>
      </c>
      <c r="G792" s="192" t="s">
        <v>1871</v>
      </c>
      <c r="H792" s="9" t="s">
        <v>2252</v>
      </c>
      <c r="I792" s="9" t="s">
        <v>1255</v>
      </c>
    </row>
    <row r="793" spans="1:9" ht="12.75">
      <c r="A793" s="15" t="s">
        <v>2513</v>
      </c>
      <c r="B793" s="9"/>
      <c r="C793" s="9">
        <v>12</v>
      </c>
      <c r="D793" s="9">
        <v>700</v>
      </c>
      <c r="E793" s="192" t="s">
        <v>1331</v>
      </c>
      <c r="F793" s="198" t="s">
        <v>1330</v>
      </c>
      <c r="G793" s="192" t="s">
        <v>1872</v>
      </c>
      <c r="H793" s="9" t="s">
        <v>2252</v>
      </c>
      <c r="I793" s="9" t="s">
        <v>1255</v>
      </c>
    </row>
    <row r="794" spans="1:9" ht="12.75">
      <c r="A794" s="15" t="s">
        <v>2513</v>
      </c>
      <c r="B794" s="9" t="s">
        <v>3461</v>
      </c>
      <c r="C794" s="9">
        <v>12</v>
      </c>
      <c r="D794" s="9">
        <v>200</v>
      </c>
      <c r="E794" s="192" t="s">
        <v>1343</v>
      </c>
      <c r="F794" s="198" t="s">
        <v>1342</v>
      </c>
      <c r="G794" s="192" t="s">
        <v>1871</v>
      </c>
      <c r="H794" s="9" t="s">
        <v>2252</v>
      </c>
      <c r="I794" s="9" t="s">
        <v>1256</v>
      </c>
    </row>
    <row r="795" spans="1:9" ht="12.75">
      <c r="A795" s="15" t="s">
        <v>2513</v>
      </c>
      <c r="B795" s="9" t="s">
        <v>3461</v>
      </c>
      <c r="C795" s="9">
        <v>12</v>
      </c>
      <c r="D795" s="9">
        <v>200</v>
      </c>
      <c r="E795" s="192" t="s">
        <v>1329</v>
      </c>
      <c r="F795" s="198" t="s">
        <v>1328</v>
      </c>
      <c r="G795" s="192" t="s">
        <v>1872</v>
      </c>
      <c r="H795" s="9" t="s">
        <v>2252</v>
      </c>
      <c r="I795" s="9" t="s">
        <v>1256</v>
      </c>
    </row>
    <row r="796" spans="1:9" ht="12.75">
      <c r="A796" s="15" t="s">
        <v>2513</v>
      </c>
      <c r="B796" s="9" t="s">
        <v>1635</v>
      </c>
      <c r="C796" s="9">
        <v>12</v>
      </c>
      <c r="D796" s="9">
        <v>600</v>
      </c>
      <c r="E796" s="195" t="s">
        <v>1341</v>
      </c>
      <c r="F796" s="197" t="s">
        <v>1340</v>
      </c>
      <c r="G796" s="195" t="s">
        <v>1871</v>
      </c>
      <c r="H796" s="9" t="s">
        <v>2252</v>
      </c>
      <c r="I796" s="9" t="s">
        <v>1256</v>
      </c>
    </row>
    <row r="797" spans="1:9" ht="12.75">
      <c r="A797" s="15" t="s">
        <v>2513</v>
      </c>
      <c r="B797" s="9" t="s">
        <v>1635</v>
      </c>
      <c r="C797" s="9">
        <v>12</v>
      </c>
      <c r="D797" s="9">
        <v>600</v>
      </c>
      <c r="E797" s="195" t="s">
        <v>1327</v>
      </c>
      <c r="F797" s="197" t="s">
        <v>1326</v>
      </c>
      <c r="G797" s="195" t="s">
        <v>1872</v>
      </c>
      <c r="H797" s="9" t="s">
        <v>2252</v>
      </c>
      <c r="I797" s="9" t="s">
        <v>1256</v>
      </c>
    </row>
    <row r="798" spans="1:9" ht="12.75">
      <c r="A798" s="15" t="s">
        <v>2513</v>
      </c>
      <c r="B798" s="35" t="s">
        <v>1333</v>
      </c>
      <c r="C798" s="9">
        <v>12</v>
      </c>
      <c r="D798" s="9">
        <v>700</v>
      </c>
      <c r="E798" s="192" t="s">
        <v>1351</v>
      </c>
      <c r="F798" s="198" t="s">
        <v>1350</v>
      </c>
      <c r="G798" s="192" t="s">
        <v>1871</v>
      </c>
      <c r="H798" s="9" t="s">
        <v>1639</v>
      </c>
      <c r="I798" s="9" t="s">
        <v>1255</v>
      </c>
    </row>
    <row r="799" spans="1:9" ht="12.75">
      <c r="A799" s="15" t="s">
        <v>2513</v>
      </c>
      <c r="B799" s="9"/>
      <c r="C799" s="9">
        <v>12</v>
      </c>
      <c r="D799" s="9">
        <v>700</v>
      </c>
      <c r="E799" s="192" t="s">
        <v>1339</v>
      </c>
      <c r="F799" s="198" t="s">
        <v>1338</v>
      </c>
      <c r="G799" s="192" t="s">
        <v>1872</v>
      </c>
      <c r="H799" s="9" t="s">
        <v>1639</v>
      </c>
      <c r="I799" s="9" t="s">
        <v>1255</v>
      </c>
    </row>
    <row r="800" spans="1:9" ht="12.75">
      <c r="A800" s="15" t="s">
        <v>2513</v>
      </c>
      <c r="B800" s="9" t="s">
        <v>3461</v>
      </c>
      <c r="C800" s="9">
        <v>12</v>
      </c>
      <c r="D800" s="9">
        <v>200</v>
      </c>
      <c r="E800" s="192" t="s">
        <v>1349</v>
      </c>
      <c r="F800" s="198" t="s">
        <v>1348</v>
      </c>
      <c r="G800" s="192" t="s">
        <v>1871</v>
      </c>
      <c r="H800" s="9" t="s">
        <v>1639</v>
      </c>
      <c r="I800" s="9" t="s">
        <v>1256</v>
      </c>
    </row>
    <row r="801" spans="1:9" ht="12.75">
      <c r="A801" s="15" t="s">
        <v>2513</v>
      </c>
      <c r="B801" s="9" t="s">
        <v>3461</v>
      </c>
      <c r="C801" s="9">
        <v>12</v>
      </c>
      <c r="D801" s="9">
        <v>200</v>
      </c>
      <c r="E801" s="192" t="s">
        <v>1337</v>
      </c>
      <c r="F801" s="198" t="s">
        <v>1336</v>
      </c>
      <c r="G801" s="192" t="s">
        <v>1872</v>
      </c>
      <c r="H801" s="9" t="s">
        <v>1639</v>
      </c>
      <c r="I801" s="9" t="s">
        <v>1256</v>
      </c>
    </row>
    <row r="802" spans="1:9" ht="12.75">
      <c r="A802" s="15" t="s">
        <v>2513</v>
      </c>
      <c r="B802" s="9" t="s">
        <v>1635</v>
      </c>
      <c r="C802" s="9">
        <v>12</v>
      </c>
      <c r="D802" s="9">
        <v>600</v>
      </c>
      <c r="E802" s="192" t="s">
        <v>1347</v>
      </c>
      <c r="F802" s="198" t="s">
        <v>1346</v>
      </c>
      <c r="G802" s="192" t="s">
        <v>1871</v>
      </c>
      <c r="H802" s="9" t="s">
        <v>1639</v>
      </c>
      <c r="I802" s="9" t="s">
        <v>1256</v>
      </c>
    </row>
    <row r="803" spans="1:9" ht="12.75">
      <c r="A803" s="15" t="s">
        <v>2513</v>
      </c>
      <c r="B803" s="9" t="s">
        <v>1635</v>
      </c>
      <c r="C803" s="9">
        <v>12</v>
      </c>
      <c r="D803" s="9">
        <v>600</v>
      </c>
      <c r="E803" s="192" t="s">
        <v>1335</v>
      </c>
      <c r="F803" s="198" t="s">
        <v>1334</v>
      </c>
      <c r="G803" s="192" t="s">
        <v>1872</v>
      </c>
      <c r="H803" s="9" t="s">
        <v>1639</v>
      </c>
      <c r="I803" s="9" t="s">
        <v>1256</v>
      </c>
    </row>
    <row r="804" spans="1:9" ht="12.75">
      <c r="A804" s="15" t="s">
        <v>2513</v>
      </c>
      <c r="B804" s="9" t="s">
        <v>2248</v>
      </c>
      <c r="C804" s="9" t="s">
        <v>2246</v>
      </c>
      <c r="D804" s="9">
        <v>200</v>
      </c>
      <c r="E804" s="195" t="s">
        <v>2058</v>
      </c>
      <c r="F804" s="197" t="s">
        <v>2057</v>
      </c>
      <c r="G804" s="195" t="s">
        <v>1871</v>
      </c>
      <c r="H804" s="9" t="s">
        <v>3349</v>
      </c>
      <c r="I804" s="9" t="s">
        <v>2128</v>
      </c>
    </row>
    <row r="805" spans="1:9" ht="12.75">
      <c r="A805" s="15" t="s">
        <v>2513</v>
      </c>
      <c r="B805" s="29" t="s">
        <v>2248</v>
      </c>
      <c r="C805" s="29" t="s">
        <v>2246</v>
      </c>
      <c r="D805" s="29">
        <v>200</v>
      </c>
      <c r="E805" s="192" t="s">
        <v>2053</v>
      </c>
      <c r="F805" s="198" t="s">
        <v>2052</v>
      </c>
      <c r="G805" s="192" t="s">
        <v>1872</v>
      </c>
      <c r="H805" s="29" t="s">
        <v>3349</v>
      </c>
      <c r="I805" s="29" t="s">
        <v>2128</v>
      </c>
    </row>
    <row r="806" spans="1:9" ht="12.75">
      <c r="A806" s="15" t="s">
        <v>2513</v>
      </c>
      <c r="B806" s="29" t="s">
        <v>2250</v>
      </c>
      <c r="C806" s="29" t="s">
        <v>2246</v>
      </c>
      <c r="D806" s="29">
        <v>100</v>
      </c>
      <c r="E806" s="192" t="s">
        <v>2056</v>
      </c>
      <c r="F806" s="198" t="s">
        <v>2055</v>
      </c>
      <c r="G806" s="192" t="s">
        <v>1871</v>
      </c>
      <c r="H806" s="29" t="s">
        <v>3349</v>
      </c>
      <c r="I806" s="29" t="s">
        <v>1258</v>
      </c>
    </row>
    <row r="807" spans="1:9" ht="12.75">
      <c r="A807" s="15" t="s">
        <v>2513</v>
      </c>
      <c r="B807" s="29" t="s">
        <v>2250</v>
      </c>
      <c r="C807" s="29" t="s">
        <v>2246</v>
      </c>
      <c r="D807" s="29">
        <v>100</v>
      </c>
      <c r="E807" s="192" t="s">
        <v>2047</v>
      </c>
      <c r="F807" s="198" t="s">
        <v>2059</v>
      </c>
      <c r="G807" s="192" t="s">
        <v>1872</v>
      </c>
      <c r="H807" s="29" t="s">
        <v>3349</v>
      </c>
      <c r="I807" s="29" t="s">
        <v>1258</v>
      </c>
    </row>
    <row r="808" spans="1:9" ht="12.75">
      <c r="A808" s="15" t="s">
        <v>2513</v>
      </c>
      <c r="B808" s="29" t="s">
        <v>2248</v>
      </c>
      <c r="C808" s="29" t="s">
        <v>2246</v>
      </c>
      <c r="D808" s="29">
        <v>200</v>
      </c>
      <c r="E808" s="192" t="s">
        <v>2054</v>
      </c>
      <c r="F808" s="198" t="s">
        <v>2060</v>
      </c>
      <c r="G808" s="192" t="s">
        <v>1871</v>
      </c>
      <c r="H808" s="29" t="s">
        <v>3349</v>
      </c>
      <c r="I808" s="29" t="s">
        <v>1258</v>
      </c>
    </row>
    <row r="809" spans="1:9" ht="12.75">
      <c r="A809" s="15" t="s">
        <v>2513</v>
      </c>
      <c r="B809" s="29" t="s">
        <v>2248</v>
      </c>
      <c r="C809" s="29" t="s">
        <v>2246</v>
      </c>
      <c r="D809" s="29">
        <v>200</v>
      </c>
      <c r="E809" s="192" t="s">
        <v>2049</v>
      </c>
      <c r="F809" s="198" t="s">
        <v>2048</v>
      </c>
      <c r="G809" s="192" t="s">
        <v>1872</v>
      </c>
      <c r="H809" s="29" t="s">
        <v>3349</v>
      </c>
      <c r="I809" s="29" t="s">
        <v>1258</v>
      </c>
    </row>
    <row r="810" spans="1:9" ht="12.75">
      <c r="A810" s="15" t="s">
        <v>2513</v>
      </c>
      <c r="B810" s="35" t="s">
        <v>1627</v>
      </c>
      <c r="C810" s="9">
        <v>12</v>
      </c>
      <c r="D810" s="38"/>
      <c r="E810" s="192" t="s">
        <v>1353</v>
      </c>
      <c r="F810" s="198" t="s">
        <v>2050</v>
      </c>
      <c r="G810" s="150"/>
      <c r="H810" s="9" t="s">
        <v>1639</v>
      </c>
      <c r="I810" s="9" t="s">
        <v>1226</v>
      </c>
    </row>
    <row r="811" spans="1:9" ht="12.75">
      <c r="A811" s="15" t="s">
        <v>2513</v>
      </c>
      <c r="B811" s="126" t="s">
        <v>1627</v>
      </c>
      <c r="C811" s="9">
        <v>12</v>
      </c>
      <c r="D811" s="38"/>
      <c r="E811" s="192" t="s">
        <v>1352</v>
      </c>
      <c r="F811" s="198" t="s">
        <v>2051</v>
      </c>
      <c r="G811" s="150"/>
      <c r="H811" s="9" t="s">
        <v>2252</v>
      </c>
      <c r="I811" s="9" t="s">
        <v>1226</v>
      </c>
    </row>
    <row r="812" spans="1:9" ht="12.75">
      <c r="A812" s="15" t="s">
        <v>2513</v>
      </c>
      <c r="B812" s="9"/>
      <c r="C812" s="9">
        <v>12</v>
      </c>
      <c r="D812" s="38"/>
      <c r="E812" s="192"/>
      <c r="F812" s="288"/>
      <c r="G812" s="150"/>
      <c r="H812" s="9" t="s">
        <v>3349</v>
      </c>
      <c r="I812" s="9" t="s">
        <v>1902</v>
      </c>
    </row>
    <row r="813" spans="1:9" ht="12.75">
      <c r="A813" s="33"/>
      <c r="B813" s="19"/>
      <c r="C813" s="19"/>
      <c r="D813" s="19"/>
      <c r="E813" s="145"/>
      <c r="F813" s="21"/>
      <c r="G813" s="149"/>
      <c r="H813" s="19"/>
      <c r="I813" s="19"/>
    </row>
    <row r="814" spans="1:9" ht="12.75">
      <c r="A814" s="15" t="s">
        <v>1635</v>
      </c>
      <c r="B814" s="35" t="s">
        <v>2252</v>
      </c>
      <c r="C814" s="9">
        <v>9</v>
      </c>
      <c r="D814" s="9">
        <v>100</v>
      </c>
      <c r="E814" s="195" t="s">
        <v>4301</v>
      </c>
      <c r="F814" s="402" t="s">
        <v>4302</v>
      </c>
      <c r="G814" s="192" t="s">
        <v>1871</v>
      </c>
      <c r="H814" s="9" t="s">
        <v>2252</v>
      </c>
      <c r="I814" s="9" t="s">
        <v>1255</v>
      </c>
    </row>
    <row r="815" spans="1:9" ht="12.75">
      <c r="A815" s="15" t="s">
        <v>1635</v>
      </c>
      <c r="B815" s="35"/>
      <c r="C815" s="193">
        <v>9</v>
      </c>
      <c r="D815" s="9">
        <v>100</v>
      </c>
      <c r="E815" s="192" t="s">
        <v>4303</v>
      </c>
      <c r="F815" s="245" t="s">
        <v>4304</v>
      </c>
      <c r="G815" s="192" t="s">
        <v>1872</v>
      </c>
      <c r="H815" s="9" t="s">
        <v>2252</v>
      </c>
      <c r="I815" s="9" t="s">
        <v>1255</v>
      </c>
    </row>
    <row r="816" spans="1:9" ht="12.75">
      <c r="A816" s="15" t="s">
        <v>1635</v>
      </c>
      <c r="B816" s="9"/>
      <c r="C816" s="193">
        <v>9</v>
      </c>
      <c r="D816" s="9">
        <v>100</v>
      </c>
      <c r="E816" s="195" t="s">
        <v>4306</v>
      </c>
      <c r="F816" s="402" t="s">
        <v>4307</v>
      </c>
      <c r="G816" s="192" t="s">
        <v>1871</v>
      </c>
      <c r="H816" s="9" t="s">
        <v>2252</v>
      </c>
      <c r="I816" s="9" t="s">
        <v>1256</v>
      </c>
    </row>
    <row r="817" spans="1:9" ht="12.75">
      <c r="A817" s="15" t="s">
        <v>1635</v>
      </c>
      <c r="B817" s="9"/>
      <c r="C817" s="193">
        <v>9</v>
      </c>
      <c r="D817" s="9">
        <v>100</v>
      </c>
      <c r="E817" s="192" t="s">
        <v>4308</v>
      </c>
      <c r="F817" s="245" t="s">
        <v>4309</v>
      </c>
      <c r="G817" s="192" t="s">
        <v>1872</v>
      </c>
      <c r="H817" s="9" t="s">
        <v>2252</v>
      </c>
      <c r="I817" s="9" t="s">
        <v>1256</v>
      </c>
    </row>
    <row r="818" spans="1:9" ht="12.75">
      <c r="A818" s="15" t="s">
        <v>1635</v>
      </c>
      <c r="B818" s="9" t="s">
        <v>2248</v>
      </c>
      <c r="C818" s="193">
        <v>9</v>
      </c>
      <c r="D818" s="9">
        <v>80</v>
      </c>
      <c r="E818" s="379" t="s">
        <v>4322</v>
      </c>
      <c r="F818" s="402" t="s">
        <v>4323</v>
      </c>
      <c r="G818" s="192" t="s">
        <v>1871</v>
      </c>
      <c r="H818" s="9" t="s">
        <v>2252</v>
      </c>
      <c r="I818" s="9" t="s">
        <v>2128</v>
      </c>
    </row>
    <row r="819" spans="1:9" ht="12.75">
      <c r="A819" s="15" t="s">
        <v>1635</v>
      </c>
      <c r="B819" s="9" t="s">
        <v>2248</v>
      </c>
      <c r="C819" s="193">
        <v>9</v>
      </c>
      <c r="D819" s="9">
        <v>80</v>
      </c>
      <c r="E819" s="192" t="s">
        <v>4324</v>
      </c>
      <c r="F819" s="245" t="s">
        <v>4325</v>
      </c>
      <c r="G819" s="192" t="s">
        <v>1872</v>
      </c>
      <c r="H819" s="9" t="s">
        <v>2252</v>
      </c>
      <c r="I819" s="9" t="s">
        <v>2128</v>
      </c>
    </row>
    <row r="820" spans="1:9" ht="12.75">
      <c r="A820" s="15" t="s">
        <v>1635</v>
      </c>
      <c r="B820" s="9" t="s">
        <v>2250</v>
      </c>
      <c r="C820" s="193">
        <v>9</v>
      </c>
      <c r="D820" s="9">
        <v>40</v>
      </c>
      <c r="E820" s="195" t="s">
        <v>4326</v>
      </c>
      <c r="F820" s="402" t="s">
        <v>4327</v>
      </c>
      <c r="G820" s="192" t="s">
        <v>1871</v>
      </c>
      <c r="H820" s="9" t="s">
        <v>2252</v>
      </c>
      <c r="I820" s="9" t="s">
        <v>1258</v>
      </c>
    </row>
    <row r="821" spans="1:9" ht="12.75">
      <c r="A821" s="15" t="s">
        <v>1635</v>
      </c>
      <c r="B821" s="9" t="s">
        <v>2250</v>
      </c>
      <c r="C821" s="193">
        <v>9</v>
      </c>
      <c r="D821" s="9">
        <v>40</v>
      </c>
      <c r="E821" s="192" t="s">
        <v>4328</v>
      </c>
      <c r="F821" s="245" t="s">
        <v>4329</v>
      </c>
      <c r="G821" s="195" t="s">
        <v>1872</v>
      </c>
      <c r="H821" s="9" t="s">
        <v>2252</v>
      </c>
      <c r="I821" s="9" t="s">
        <v>1258</v>
      </c>
    </row>
    <row r="822" spans="1:9" ht="12.75">
      <c r="A822" s="15" t="s">
        <v>1635</v>
      </c>
      <c r="B822" s="9" t="s">
        <v>2248</v>
      </c>
      <c r="C822" s="193">
        <v>9</v>
      </c>
      <c r="D822" s="9">
        <v>80</v>
      </c>
      <c r="E822" s="195" t="s">
        <v>4330</v>
      </c>
      <c r="F822" s="402" t="s">
        <v>4331</v>
      </c>
      <c r="G822" s="192" t="s">
        <v>1871</v>
      </c>
      <c r="H822" s="9" t="s">
        <v>2252</v>
      </c>
      <c r="I822" s="9" t="s">
        <v>1258</v>
      </c>
    </row>
    <row r="823" spans="1:9" ht="12.75">
      <c r="A823" s="15" t="s">
        <v>1635</v>
      </c>
      <c r="B823" s="9" t="s">
        <v>2248</v>
      </c>
      <c r="C823" s="193">
        <v>9</v>
      </c>
      <c r="D823" s="9">
        <v>80</v>
      </c>
      <c r="E823" s="192" t="s">
        <v>4332</v>
      </c>
      <c r="F823" s="245" t="s">
        <v>4333</v>
      </c>
      <c r="G823" s="192" t="s">
        <v>1872</v>
      </c>
      <c r="H823" s="9" t="s">
        <v>2252</v>
      </c>
      <c r="I823" s="9" t="s">
        <v>1258</v>
      </c>
    </row>
    <row r="824" spans="1:9" ht="12.75">
      <c r="A824" s="15" t="s">
        <v>1635</v>
      </c>
      <c r="B824" s="35" t="s">
        <v>1639</v>
      </c>
      <c r="C824" s="193">
        <v>9</v>
      </c>
      <c r="D824" s="9">
        <v>100</v>
      </c>
      <c r="E824" s="195" t="s">
        <v>4293</v>
      </c>
      <c r="F824" s="402" t="s">
        <v>4294</v>
      </c>
      <c r="G824" s="195" t="s">
        <v>1871</v>
      </c>
      <c r="H824" s="9" t="s">
        <v>1639</v>
      </c>
      <c r="I824" s="9" t="s">
        <v>1255</v>
      </c>
    </row>
    <row r="825" spans="1:9" ht="12.75">
      <c r="A825" s="15" t="s">
        <v>1635</v>
      </c>
      <c r="B825" s="35"/>
      <c r="C825" s="193">
        <v>9</v>
      </c>
      <c r="D825" s="9">
        <v>100</v>
      </c>
      <c r="E825" s="192" t="s">
        <v>4295</v>
      </c>
      <c r="F825" s="245" t="s">
        <v>4296</v>
      </c>
      <c r="G825" s="195" t="s">
        <v>1872</v>
      </c>
      <c r="H825" s="9" t="s">
        <v>1639</v>
      </c>
      <c r="I825" s="9" t="s">
        <v>1255</v>
      </c>
    </row>
    <row r="826" spans="1:9" ht="12.75">
      <c r="A826" s="15" t="s">
        <v>1635</v>
      </c>
      <c r="B826" s="9"/>
      <c r="C826" s="193">
        <v>9</v>
      </c>
      <c r="D826" s="9">
        <v>80</v>
      </c>
      <c r="E826" s="195" t="s">
        <v>4297</v>
      </c>
      <c r="F826" s="402" t="s">
        <v>4298</v>
      </c>
      <c r="G826" s="192" t="s">
        <v>1871</v>
      </c>
      <c r="H826" s="9" t="s">
        <v>1639</v>
      </c>
      <c r="I826" s="9" t="s">
        <v>1256</v>
      </c>
    </row>
    <row r="827" spans="1:9" ht="12.75">
      <c r="A827" s="15" t="s">
        <v>1635</v>
      </c>
      <c r="B827" s="9"/>
      <c r="C827" s="193">
        <v>9</v>
      </c>
      <c r="D827" s="9">
        <v>80</v>
      </c>
      <c r="E827" s="192" t="s">
        <v>4299</v>
      </c>
      <c r="F827" s="245" t="s">
        <v>4300</v>
      </c>
      <c r="G827" s="192" t="s">
        <v>1872</v>
      </c>
      <c r="H827" s="9" t="s">
        <v>1639</v>
      </c>
      <c r="I827" s="9" t="s">
        <v>1256</v>
      </c>
    </row>
    <row r="828" spans="1:9" ht="12.75">
      <c r="A828" s="15" t="s">
        <v>1635</v>
      </c>
      <c r="B828" s="9" t="s">
        <v>2248</v>
      </c>
      <c r="C828" s="193">
        <v>9</v>
      </c>
      <c r="D828" s="9">
        <v>70</v>
      </c>
      <c r="E828" s="195" t="s">
        <v>4310</v>
      </c>
      <c r="F828" s="402" t="s">
        <v>4311</v>
      </c>
      <c r="G828" s="192" t="s">
        <v>1871</v>
      </c>
      <c r="H828" s="192" t="s">
        <v>1639</v>
      </c>
      <c r="I828" s="9" t="s">
        <v>2128</v>
      </c>
    </row>
    <row r="829" spans="1:9" ht="12.75">
      <c r="A829" s="15" t="s">
        <v>1635</v>
      </c>
      <c r="B829" s="9" t="s">
        <v>2248</v>
      </c>
      <c r="C829" s="193">
        <v>9</v>
      </c>
      <c r="D829" s="9">
        <v>70</v>
      </c>
      <c r="E829" s="192" t="s">
        <v>4312</v>
      </c>
      <c r="F829" s="245" t="s">
        <v>4313</v>
      </c>
      <c r="G829" s="192" t="s">
        <v>1872</v>
      </c>
      <c r="H829" s="192" t="s">
        <v>1639</v>
      </c>
      <c r="I829" s="9" t="s">
        <v>2128</v>
      </c>
    </row>
    <row r="830" spans="1:9" ht="12.75">
      <c r="A830" s="15" t="s">
        <v>1635</v>
      </c>
      <c r="B830" s="9" t="s">
        <v>2250</v>
      </c>
      <c r="C830" s="193">
        <v>9</v>
      </c>
      <c r="D830" s="9">
        <v>25</v>
      </c>
      <c r="E830" s="195" t="s">
        <v>4314</v>
      </c>
      <c r="F830" s="402" t="s">
        <v>4315</v>
      </c>
      <c r="G830" s="192" t="s">
        <v>1871</v>
      </c>
      <c r="H830" s="9" t="s">
        <v>1639</v>
      </c>
      <c r="I830" s="9" t="s">
        <v>1258</v>
      </c>
    </row>
    <row r="831" spans="1:9" ht="12.75">
      <c r="A831" s="15" t="s">
        <v>1635</v>
      </c>
      <c r="B831" s="9" t="s">
        <v>1401</v>
      </c>
      <c r="C831" s="193">
        <v>9</v>
      </c>
      <c r="D831" s="9">
        <v>35</v>
      </c>
      <c r="E831" s="192" t="s">
        <v>4316</v>
      </c>
      <c r="F831" s="245" t="s">
        <v>4317</v>
      </c>
      <c r="G831" s="192" t="s">
        <v>1872</v>
      </c>
      <c r="H831" s="9" t="s">
        <v>1639</v>
      </c>
      <c r="I831" s="9" t="s">
        <v>1258</v>
      </c>
    </row>
    <row r="832" spans="1:9" ht="12.75">
      <c r="A832" s="15" t="s">
        <v>1635</v>
      </c>
      <c r="B832" s="9" t="s">
        <v>2248</v>
      </c>
      <c r="C832" s="193">
        <v>9</v>
      </c>
      <c r="D832" s="9">
        <v>70</v>
      </c>
      <c r="E832" s="195" t="s">
        <v>4318</v>
      </c>
      <c r="F832" s="402" t="s">
        <v>4319</v>
      </c>
      <c r="G832" s="192" t="s">
        <v>1871</v>
      </c>
      <c r="H832" s="9" t="s">
        <v>1639</v>
      </c>
      <c r="I832" s="9" t="s">
        <v>1258</v>
      </c>
    </row>
    <row r="833" spans="1:9" ht="12.75">
      <c r="A833" s="15" t="s">
        <v>1635</v>
      </c>
      <c r="B833" s="9" t="s">
        <v>2248</v>
      </c>
      <c r="C833" s="193">
        <v>9</v>
      </c>
      <c r="D833" s="9">
        <v>70</v>
      </c>
      <c r="E833" s="192" t="s">
        <v>4320</v>
      </c>
      <c r="F833" s="245" t="s">
        <v>4321</v>
      </c>
      <c r="G833" s="192" t="s">
        <v>1872</v>
      </c>
      <c r="H833" s="9" t="s">
        <v>1639</v>
      </c>
      <c r="I833" s="9" t="s">
        <v>1258</v>
      </c>
    </row>
    <row r="834" spans="1:9" ht="12.75">
      <c r="A834" s="15" t="s">
        <v>1635</v>
      </c>
      <c r="B834" s="35" t="s">
        <v>3358</v>
      </c>
      <c r="C834" s="193">
        <v>9</v>
      </c>
      <c r="D834" s="9"/>
      <c r="E834" s="195" t="s">
        <v>4305</v>
      </c>
      <c r="F834" s="402" t="s">
        <v>4334</v>
      </c>
      <c r="G834" s="67"/>
      <c r="H834" s="9" t="s">
        <v>1639</v>
      </c>
      <c r="I834" s="9" t="s">
        <v>3405</v>
      </c>
    </row>
    <row r="835" spans="1:9" ht="12.75">
      <c r="A835" s="15" t="s">
        <v>1635</v>
      </c>
      <c r="B835" s="126" t="s">
        <v>1627</v>
      </c>
      <c r="C835" s="193">
        <v>9</v>
      </c>
      <c r="D835" s="9"/>
      <c r="E835" s="192" t="s">
        <v>4305</v>
      </c>
      <c r="F835" s="245" t="s">
        <v>4334</v>
      </c>
      <c r="G835" s="67"/>
      <c r="H835" s="9" t="s">
        <v>2252</v>
      </c>
      <c r="I835" s="9" t="s">
        <v>3405</v>
      </c>
    </row>
    <row r="836" spans="1:9" ht="12.75">
      <c r="A836" s="33"/>
      <c r="B836" s="19"/>
      <c r="C836" s="19"/>
      <c r="D836" s="19"/>
      <c r="E836" s="145"/>
      <c r="F836" s="21"/>
      <c r="G836" s="149"/>
      <c r="H836" s="19"/>
      <c r="I836" s="19"/>
    </row>
    <row r="837" spans="1:9" ht="12.75">
      <c r="A837" s="15" t="s">
        <v>2221</v>
      </c>
      <c r="B837" s="35" t="s">
        <v>2252</v>
      </c>
      <c r="C837" s="9">
        <v>12</v>
      </c>
      <c r="D837" s="9">
        <v>1000</v>
      </c>
      <c r="E837" s="192" t="s">
        <v>3482</v>
      </c>
      <c r="F837" s="381" t="s">
        <v>3483</v>
      </c>
      <c r="G837" s="192" t="s">
        <v>1871</v>
      </c>
      <c r="H837" s="9" t="s">
        <v>2252</v>
      </c>
      <c r="I837" s="9" t="s">
        <v>1255</v>
      </c>
    </row>
    <row r="838" spans="1:9" ht="12.75">
      <c r="A838" s="15" t="s">
        <v>2221</v>
      </c>
      <c r="B838" s="35"/>
      <c r="C838" s="9">
        <v>12</v>
      </c>
      <c r="D838" s="9">
        <v>1000</v>
      </c>
      <c r="E838" s="192" t="s">
        <v>3465</v>
      </c>
      <c r="F838" s="198" t="s">
        <v>3464</v>
      </c>
      <c r="G838" s="192" t="s">
        <v>1872</v>
      </c>
      <c r="H838" s="9" t="s">
        <v>2252</v>
      </c>
      <c r="I838" s="9" t="s">
        <v>1255</v>
      </c>
    </row>
    <row r="839" spans="1:9" ht="12.75">
      <c r="A839" s="15" t="s">
        <v>2221</v>
      </c>
      <c r="B839" s="9" t="s">
        <v>1636</v>
      </c>
      <c r="C839" s="9">
        <v>12</v>
      </c>
      <c r="D839" s="9">
        <v>350</v>
      </c>
      <c r="E839" s="192" t="s">
        <v>3481</v>
      </c>
      <c r="F839" s="198" t="s">
        <v>3480</v>
      </c>
      <c r="G839" s="192" t="s">
        <v>1871</v>
      </c>
      <c r="H839" s="9" t="s">
        <v>2252</v>
      </c>
      <c r="I839" s="9" t="s">
        <v>1256</v>
      </c>
    </row>
    <row r="840" spans="1:9" ht="12.75">
      <c r="A840" s="15" t="s">
        <v>2221</v>
      </c>
      <c r="B840" s="9" t="s">
        <v>1636</v>
      </c>
      <c r="C840" s="9">
        <v>12</v>
      </c>
      <c r="D840" s="9">
        <v>350</v>
      </c>
      <c r="E840" s="192" t="s">
        <v>3463</v>
      </c>
      <c r="F840" s="198" t="s">
        <v>3462</v>
      </c>
      <c r="G840" s="192" t="s">
        <v>1872</v>
      </c>
      <c r="H840" s="9" t="s">
        <v>2252</v>
      </c>
      <c r="I840" s="9" t="s">
        <v>1256</v>
      </c>
    </row>
    <row r="841" spans="1:9" ht="12.75">
      <c r="A841" s="15" t="s">
        <v>2221</v>
      </c>
      <c r="B841" s="9" t="s">
        <v>1635</v>
      </c>
      <c r="C841" s="9">
        <v>12</v>
      </c>
      <c r="D841" s="289">
        <v>1000</v>
      </c>
      <c r="E841" s="192" t="s">
        <v>3473</v>
      </c>
      <c r="F841" s="198" t="s">
        <v>3472</v>
      </c>
      <c r="G841" s="192" t="s">
        <v>1871</v>
      </c>
      <c r="H841" s="9" t="s">
        <v>2252</v>
      </c>
      <c r="I841" s="9" t="s">
        <v>1256</v>
      </c>
    </row>
    <row r="842" spans="1:9" ht="12.75">
      <c r="A842" s="15" t="s">
        <v>2221</v>
      </c>
      <c r="B842" s="9" t="s">
        <v>1635</v>
      </c>
      <c r="C842" s="9">
        <v>12</v>
      </c>
      <c r="D842" s="289">
        <v>1000</v>
      </c>
      <c r="E842" s="192" t="s">
        <v>3459</v>
      </c>
      <c r="F842" s="198" t="s">
        <v>3476</v>
      </c>
      <c r="G842" s="192" t="s">
        <v>1872</v>
      </c>
      <c r="H842" s="9" t="s">
        <v>2252</v>
      </c>
      <c r="I842" s="9" t="s">
        <v>1256</v>
      </c>
    </row>
    <row r="843" spans="1:9" ht="12.75">
      <c r="A843" s="15" t="s">
        <v>2221</v>
      </c>
      <c r="B843" s="9" t="s">
        <v>3461</v>
      </c>
      <c r="C843" s="9">
        <v>12</v>
      </c>
      <c r="D843" s="289">
        <v>1000</v>
      </c>
      <c r="E843" s="192" t="s">
        <v>3475</v>
      </c>
      <c r="F843" s="198" t="s">
        <v>3474</v>
      </c>
      <c r="G843" s="192" t="s">
        <v>1871</v>
      </c>
      <c r="H843" s="9" t="s">
        <v>2252</v>
      </c>
      <c r="I843" s="9" t="s">
        <v>1256</v>
      </c>
    </row>
    <row r="844" spans="1:9" ht="12.75">
      <c r="A844" s="15" t="s">
        <v>2221</v>
      </c>
      <c r="B844" s="9" t="s">
        <v>3461</v>
      </c>
      <c r="C844" s="9">
        <v>12</v>
      </c>
      <c r="D844" s="289">
        <v>1000</v>
      </c>
      <c r="E844" s="192" t="s">
        <v>3460</v>
      </c>
      <c r="F844" s="198" t="s">
        <v>3477</v>
      </c>
      <c r="G844" s="192" t="s">
        <v>1872</v>
      </c>
      <c r="H844" s="9" t="s">
        <v>2252</v>
      </c>
      <c r="I844" s="9" t="s">
        <v>1256</v>
      </c>
    </row>
    <row r="845" spans="1:9" ht="12.75">
      <c r="A845" s="15" t="s">
        <v>2221</v>
      </c>
      <c r="B845" s="35" t="s">
        <v>1639</v>
      </c>
      <c r="C845" s="9">
        <v>12</v>
      </c>
      <c r="D845" s="9">
        <v>1000</v>
      </c>
      <c r="E845" s="192" t="s">
        <v>3491</v>
      </c>
      <c r="F845" s="198" t="s">
        <v>3490</v>
      </c>
      <c r="G845" s="192" t="s">
        <v>1871</v>
      </c>
      <c r="H845" s="9" t="s">
        <v>1639</v>
      </c>
      <c r="I845" s="9" t="s">
        <v>1255</v>
      </c>
    </row>
    <row r="846" spans="1:9" ht="12.75">
      <c r="A846" s="15" t="s">
        <v>2221</v>
      </c>
      <c r="B846" s="35"/>
      <c r="C846" s="9">
        <v>12</v>
      </c>
      <c r="D846" s="9">
        <v>1000</v>
      </c>
      <c r="E846" s="192" t="s">
        <v>3471</v>
      </c>
      <c r="F846" s="198" t="s">
        <v>3478</v>
      </c>
      <c r="G846" s="192" t="s">
        <v>1872</v>
      </c>
      <c r="H846" s="9" t="s">
        <v>1639</v>
      </c>
      <c r="I846" s="9" t="s">
        <v>1255</v>
      </c>
    </row>
    <row r="847" spans="1:9" ht="12.75">
      <c r="A847" s="15" t="s">
        <v>2221</v>
      </c>
      <c r="B847" s="9" t="s">
        <v>1636</v>
      </c>
      <c r="C847" s="9">
        <v>12</v>
      </c>
      <c r="D847" s="9">
        <v>350</v>
      </c>
      <c r="E847" s="192" t="s">
        <v>3489</v>
      </c>
      <c r="F847" s="198" t="s">
        <v>3488</v>
      </c>
      <c r="G847" s="192" t="s">
        <v>1871</v>
      </c>
      <c r="H847" s="9" t="s">
        <v>1639</v>
      </c>
      <c r="I847" s="9" t="s">
        <v>1256</v>
      </c>
    </row>
    <row r="848" spans="1:9" ht="12.75">
      <c r="A848" s="15" t="s">
        <v>2221</v>
      </c>
      <c r="B848" s="9" t="s">
        <v>1636</v>
      </c>
      <c r="C848" s="9">
        <v>12</v>
      </c>
      <c r="D848" s="9">
        <v>350</v>
      </c>
      <c r="E848" s="192" t="s">
        <v>3470</v>
      </c>
      <c r="F848" s="198" t="s">
        <v>3479</v>
      </c>
      <c r="G848" s="192" t="s">
        <v>1872</v>
      </c>
      <c r="H848" s="9" t="s">
        <v>1639</v>
      </c>
      <c r="I848" s="9" t="s">
        <v>1256</v>
      </c>
    </row>
    <row r="849" spans="1:9" ht="12.75">
      <c r="A849" s="15" t="s">
        <v>2221</v>
      </c>
      <c r="B849" s="9" t="s">
        <v>1635</v>
      </c>
      <c r="C849" s="9">
        <v>12</v>
      </c>
      <c r="D849" s="289">
        <v>1000</v>
      </c>
      <c r="E849" s="192" t="s">
        <v>3485</v>
      </c>
      <c r="F849" s="198" t="s">
        <v>3484</v>
      </c>
      <c r="G849" s="192" t="s">
        <v>1871</v>
      </c>
      <c r="H849" s="9" t="s">
        <v>1639</v>
      </c>
      <c r="I849" s="9" t="s">
        <v>1256</v>
      </c>
    </row>
    <row r="850" spans="1:9" ht="12.75">
      <c r="A850" s="15" t="s">
        <v>2221</v>
      </c>
      <c r="B850" s="9" t="s">
        <v>1635</v>
      </c>
      <c r="C850" s="9">
        <v>12</v>
      </c>
      <c r="D850" s="289">
        <v>1000</v>
      </c>
      <c r="E850" s="192" t="s">
        <v>3467</v>
      </c>
      <c r="F850" s="198" t="s">
        <v>3466</v>
      </c>
      <c r="G850" s="192" t="s">
        <v>1872</v>
      </c>
      <c r="H850" s="9" t="s">
        <v>1639</v>
      </c>
      <c r="I850" s="9" t="s">
        <v>1256</v>
      </c>
    </row>
    <row r="851" spans="1:9" ht="12.75">
      <c r="A851" s="15" t="s">
        <v>2221</v>
      </c>
      <c r="B851" s="9" t="s">
        <v>3461</v>
      </c>
      <c r="C851" s="9">
        <v>12</v>
      </c>
      <c r="D851" s="289">
        <v>1000</v>
      </c>
      <c r="E851" s="192" t="s">
        <v>3486</v>
      </c>
      <c r="F851" s="198" t="s">
        <v>3487</v>
      </c>
      <c r="G851" s="192" t="s">
        <v>1871</v>
      </c>
      <c r="H851" s="9" t="s">
        <v>1639</v>
      </c>
      <c r="I851" s="9" t="s">
        <v>1256</v>
      </c>
    </row>
    <row r="852" spans="1:9" ht="12.75">
      <c r="A852" s="15" t="s">
        <v>2221</v>
      </c>
      <c r="B852" s="9" t="s">
        <v>3461</v>
      </c>
      <c r="C852" s="9">
        <v>12</v>
      </c>
      <c r="D852" s="289">
        <v>1000</v>
      </c>
      <c r="E852" s="192" t="s">
        <v>3469</v>
      </c>
      <c r="F852" s="198" t="s">
        <v>3468</v>
      </c>
      <c r="G852" s="192" t="s">
        <v>1872</v>
      </c>
      <c r="H852" s="9" t="s">
        <v>1639</v>
      </c>
      <c r="I852" s="9" t="s">
        <v>1256</v>
      </c>
    </row>
    <row r="853" spans="1:9" ht="12.75">
      <c r="A853" s="15" t="s">
        <v>2221</v>
      </c>
      <c r="B853" s="9" t="s">
        <v>2248</v>
      </c>
      <c r="C853" s="9" t="s">
        <v>2246</v>
      </c>
      <c r="D853" s="9">
        <v>350</v>
      </c>
      <c r="E853" s="195" t="s">
        <v>2310</v>
      </c>
      <c r="F853" s="197" t="s">
        <v>2309</v>
      </c>
      <c r="G853" s="195" t="s">
        <v>1871</v>
      </c>
      <c r="H853" s="9" t="s">
        <v>3349</v>
      </c>
      <c r="I853" s="9" t="s">
        <v>2128</v>
      </c>
    </row>
    <row r="854" spans="1:9" ht="12.75">
      <c r="A854" s="15" t="s">
        <v>2221</v>
      </c>
      <c r="B854" s="29" t="s">
        <v>2248</v>
      </c>
      <c r="C854" s="29" t="s">
        <v>2246</v>
      </c>
      <c r="D854" s="29">
        <v>350</v>
      </c>
      <c r="E854" s="192" t="s">
        <v>2304</v>
      </c>
      <c r="F854" s="198" t="s">
        <v>2303</v>
      </c>
      <c r="G854" s="192" t="s">
        <v>1872</v>
      </c>
      <c r="H854" s="29" t="s">
        <v>3349</v>
      </c>
      <c r="I854" s="29" t="s">
        <v>2128</v>
      </c>
    </row>
    <row r="855" spans="1:9" ht="12.75">
      <c r="A855" s="15" t="s">
        <v>2221</v>
      </c>
      <c r="B855" s="29" t="s">
        <v>2250</v>
      </c>
      <c r="C855" s="29" t="s">
        <v>2246</v>
      </c>
      <c r="D855" s="29">
        <v>175</v>
      </c>
      <c r="E855" s="192" t="s">
        <v>2312</v>
      </c>
      <c r="F855" s="198" t="s">
        <v>2311</v>
      </c>
      <c r="G855" s="192" t="s">
        <v>1871</v>
      </c>
      <c r="H855" s="29" t="s">
        <v>3349</v>
      </c>
      <c r="I855" s="29" t="s">
        <v>1258</v>
      </c>
    </row>
    <row r="856" spans="1:9" ht="12.75">
      <c r="A856" s="15" t="s">
        <v>2221</v>
      </c>
      <c r="B856" s="29" t="s">
        <v>2250</v>
      </c>
      <c r="C856" s="29" t="s">
        <v>2246</v>
      </c>
      <c r="D856" s="29">
        <v>175</v>
      </c>
      <c r="E856" s="192" t="s">
        <v>2306</v>
      </c>
      <c r="F856" s="198" t="s">
        <v>2305</v>
      </c>
      <c r="G856" s="192" t="s">
        <v>1872</v>
      </c>
      <c r="H856" s="29" t="s">
        <v>3349</v>
      </c>
      <c r="I856" s="29" t="s">
        <v>1258</v>
      </c>
    </row>
    <row r="857" spans="1:9" ht="12.75">
      <c r="A857" s="15" t="s">
        <v>2221</v>
      </c>
      <c r="B857" s="29" t="s">
        <v>2248</v>
      </c>
      <c r="C857" s="29" t="s">
        <v>2246</v>
      </c>
      <c r="D857" s="29">
        <v>350</v>
      </c>
      <c r="E857" s="192" t="s">
        <v>2314</v>
      </c>
      <c r="F857" s="198" t="s">
        <v>2313</v>
      </c>
      <c r="G857" s="192" t="s">
        <v>1871</v>
      </c>
      <c r="H857" s="29" t="s">
        <v>3349</v>
      </c>
      <c r="I857" s="29" t="s">
        <v>1258</v>
      </c>
    </row>
    <row r="858" spans="1:9" ht="12.75">
      <c r="A858" s="15" t="s">
        <v>2221</v>
      </c>
      <c r="B858" s="29" t="s">
        <v>2248</v>
      </c>
      <c r="C858" s="29" t="s">
        <v>2246</v>
      </c>
      <c r="D858" s="29">
        <v>350</v>
      </c>
      <c r="E858" s="192" t="s">
        <v>2307</v>
      </c>
      <c r="F858" s="198" t="s">
        <v>2308</v>
      </c>
      <c r="G858" s="192" t="s">
        <v>1872</v>
      </c>
      <c r="H858" s="29" t="s">
        <v>3349</v>
      </c>
      <c r="I858" s="29" t="s">
        <v>1258</v>
      </c>
    </row>
    <row r="859" spans="1:9" ht="12.75">
      <c r="A859" s="15" t="s">
        <v>2221</v>
      </c>
      <c r="B859" s="35" t="s">
        <v>1627</v>
      </c>
      <c r="C859" s="9">
        <v>12</v>
      </c>
      <c r="D859" s="38"/>
      <c r="E859" s="192" t="s">
        <v>3493</v>
      </c>
      <c r="F859" s="198" t="s">
        <v>3494</v>
      </c>
      <c r="G859" s="150"/>
      <c r="H859" s="9" t="s">
        <v>1639</v>
      </c>
      <c r="I859" s="9" t="s">
        <v>1226</v>
      </c>
    </row>
    <row r="860" spans="1:9" ht="12.75">
      <c r="A860" s="15" t="s">
        <v>2221</v>
      </c>
      <c r="B860" s="126" t="s">
        <v>1627</v>
      </c>
      <c r="C860" s="9">
        <v>12</v>
      </c>
      <c r="D860" s="38"/>
      <c r="E860" s="192" t="s">
        <v>3492</v>
      </c>
      <c r="F860" s="198" t="s">
        <v>3495</v>
      </c>
      <c r="G860" s="150"/>
      <c r="H860" s="9" t="s">
        <v>2252</v>
      </c>
      <c r="I860" s="9" t="s">
        <v>1226</v>
      </c>
    </row>
    <row r="861" spans="1:9" ht="12.75">
      <c r="A861" s="15" t="s">
        <v>2221</v>
      </c>
      <c r="B861" s="9"/>
      <c r="C861" s="9">
        <v>12</v>
      </c>
      <c r="D861" s="38"/>
      <c r="E861" s="192"/>
      <c r="F861" s="288"/>
      <c r="G861" s="150"/>
      <c r="H861" s="9" t="s">
        <v>3349</v>
      </c>
      <c r="I861" s="9" t="s">
        <v>1902</v>
      </c>
    </row>
    <row r="862" spans="1:9" ht="12.75">
      <c r="A862" s="33"/>
      <c r="B862" s="19"/>
      <c r="C862" s="19"/>
      <c r="D862" s="19"/>
      <c r="E862" s="145"/>
      <c r="F862" s="21"/>
      <c r="G862" s="149"/>
      <c r="H862" s="19"/>
      <c r="I862" s="19"/>
    </row>
    <row r="863" spans="1:9" ht="12.75">
      <c r="A863" s="44" t="s">
        <v>3186</v>
      </c>
      <c r="B863" s="35" t="s">
        <v>2252</v>
      </c>
      <c r="C863" s="9">
        <v>9</v>
      </c>
      <c r="D863" s="9">
        <v>150</v>
      </c>
      <c r="E863" s="192" t="s">
        <v>4344</v>
      </c>
      <c r="F863" s="245" t="s">
        <v>4345</v>
      </c>
      <c r="G863" s="195" t="s">
        <v>1871</v>
      </c>
      <c r="H863" s="9" t="s">
        <v>2252</v>
      </c>
      <c r="I863" s="9" t="s">
        <v>1255</v>
      </c>
    </row>
    <row r="864" spans="1:9" ht="12.75">
      <c r="A864" s="44" t="s">
        <v>3186</v>
      </c>
      <c r="B864" s="9"/>
      <c r="C864" s="9">
        <v>9</v>
      </c>
      <c r="D864" s="9">
        <v>150</v>
      </c>
      <c r="E864" s="192" t="s">
        <v>4346</v>
      </c>
      <c r="F864" s="245" t="s">
        <v>4347</v>
      </c>
      <c r="G864" s="195" t="s">
        <v>1872</v>
      </c>
      <c r="H864" s="9" t="s">
        <v>2252</v>
      </c>
      <c r="I864" s="9" t="s">
        <v>1255</v>
      </c>
    </row>
    <row r="865" spans="1:9" ht="12.75">
      <c r="A865" s="44" t="s">
        <v>3186</v>
      </c>
      <c r="B865" s="9"/>
      <c r="C865" s="9">
        <v>9</v>
      </c>
      <c r="D865" s="9">
        <v>100</v>
      </c>
      <c r="E865" s="192" t="s">
        <v>4349</v>
      </c>
      <c r="F865" s="245" t="s">
        <v>4350</v>
      </c>
      <c r="G865" s="192" t="s">
        <v>1871</v>
      </c>
      <c r="H865" s="9" t="s">
        <v>2252</v>
      </c>
      <c r="I865" s="9" t="s">
        <v>1256</v>
      </c>
    </row>
    <row r="866" spans="1:9" ht="12.75">
      <c r="A866" s="44" t="s">
        <v>3186</v>
      </c>
      <c r="B866" s="9"/>
      <c r="C866" s="9">
        <v>9</v>
      </c>
      <c r="D866" s="9">
        <v>100</v>
      </c>
      <c r="E866" s="192" t="s">
        <v>4351</v>
      </c>
      <c r="F866" s="245" t="s">
        <v>4352</v>
      </c>
      <c r="G866" s="192" t="s">
        <v>1872</v>
      </c>
      <c r="H866" s="9" t="s">
        <v>2252</v>
      </c>
      <c r="I866" s="9" t="s">
        <v>1256</v>
      </c>
    </row>
    <row r="867" spans="1:9" ht="12.75">
      <c r="A867" s="44" t="s">
        <v>3186</v>
      </c>
      <c r="B867" s="9" t="s">
        <v>2248</v>
      </c>
      <c r="C867" s="9" t="s">
        <v>2246</v>
      </c>
      <c r="D867" s="9">
        <v>120</v>
      </c>
      <c r="E867" s="192" t="s">
        <v>4365</v>
      </c>
      <c r="F867" s="245" t="s">
        <v>4366</v>
      </c>
      <c r="G867" s="192" t="s">
        <v>1871</v>
      </c>
      <c r="H867" s="9" t="s">
        <v>2252</v>
      </c>
      <c r="I867" s="9" t="s">
        <v>2128</v>
      </c>
    </row>
    <row r="868" spans="1:9" ht="12.75">
      <c r="A868" s="44" t="s">
        <v>3186</v>
      </c>
      <c r="B868" s="9" t="s">
        <v>2248</v>
      </c>
      <c r="C868" s="9" t="s">
        <v>2246</v>
      </c>
      <c r="D868" s="9">
        <v>120</v>
      </c>
      <c r="E868" s="192" t="s">
        <v>4367</v>
      </c>
      <c r="F868" s="245" t="s">
        <v>4368</v>
      </c>
      <c r="G868" s="192" t="s">
        <v>1872</v>
      </c>
      <c r="H868" s="9" t="s">
        <v>2252</v>
      </c>
      <c r="I868" s="9" t="s">
        <v>2128</v>
      </c>
    </row>
    <row r="869" spans="1:9" ht="12.75">
      <c r="A869" s="44" t="s">
        <v>3186</v>
      </c>
      <c r="B869" s="9" t="s">
        <v>2250</v>
      </c>
      <c r="C869" s="9" t="s">
        <v>2246</v>
      </c>
      <c r="D869" s="9">
        <v>60</v>
      </c>
      <c r="E869" s="192" t="s">
        <v>4371</v>
      </c>
      <c r="F869" s="245" t="s">
        <v>4372</v>
      </c>
      <c r="G869" s="192" t="s">
        <v>1871</v>
      </c>
      <c r="H869" s="9" t="s">
        <v>2252</v>
      </c>
      <c r="I869" s="9" t="s">
        <v>1258</v>
      </c>
    </row>
    <row r="870" spans="1:9" ht="12.75">
      <c r="A870" s="44" t="s">
        <v>3186</v>
      </c>
      <c r="B870" s="9" t="s">
        <v>2250</v>
      </c>
      <c r="C870" s="9" t="s">
        <v>2246</v>
      </c>
      <c r="D870" s="9">
        <v>60</v>
      </c>
      <c r="E870" s="192" t="s">
        <v>4373</v>
      </c>
      <c r="F870" s="245" t="s">
        <v>4374</v>
      </c>
      <c r="G870" s="195" t="s">
        <v>1872</v>
      </c>
      <c r="H870" s="9" t="s">
        <v>2252</v>
      </c>
      <c r="I870" s="9" t="s">
        <v>1258</v>
      </c>
    </row>
    <row r="871" spans="1:9" ht="12.75">
      <c r="A871" s="44" t="s">
        <v>3186</v>
      </c>
      <c r="B871" s="9" t="s">
        <v>2248</v>
      </c>
      <c r="C871" s="9" t="s">
        <v>2246</v>
      </c>
      <c r="D871" s="9">
        <v>120</v>
      </c>
      <c r="E871" s="192" t="s">
        <v>4369</v>
      </c>
      <c r="F871" s="245" t="s">
        <v>4370</v>
      </c>
      <c r="G871" s="192" t="s">
        <v>1871</v>
      </c>
      <c r="H871" s="9" t="s">
        <v>2252</v>
      </c>
      <c r="I871" s="9" t="s">
        <v>1258</v>
      </c>
    </row>
    <row r="872" spans="1:9" ht="12.75">
      <c r="A872" s="44" t="s">
        <v>3186</v>
      </c>
      <c r="B872" s="9" t="s">
        <v>2248</v>
      </c>
      <c r="C872" s="9" t="s">
        <v>2246</v>
      </c>
      <c r="D872" s="9">
        <v>120</v>
      </c>
      <c r="E872" s="192" t="s">
        <v>4375</v>
      </c>
      <c r="F872" s="245" t="s">
        <v>4376</v>
      </c>
      <c r="G872" s="192" t="s">
        <v>1872</v>
      </c>
      <c r="H872" s="9" t="s">
        <v>2252</v>
      </c>
      <c r="I872" s="9" t="s">
        <v>1258</v>
      </c>
    </row>
    <row r="873" spans="1:9" ht="12.75">
      <c r="A873" s="44" t="s">
        <v>3186</v>
      </c>
      <c r="B873" s="35" t="s">
        <v>1639</v>
      </c>
      <c r="C873" s="193">
        <v>9</v>
      </c>
      <c r="D873" s="193">
        <v>150</v>
      </c>
      <c r="E873" s="192" t="s">
        <v>4335</v>
      </c>
      <c r="F873" s="245" t="s">
        <v>4336</v>
      </c>
      <c r="G873" s="195" t="s">
        <v>1871</v>
      </c>
      <c r="H873" s="304" t="s">
        <v>1639</v>
      </c>
      <c r="I873" s="193" t="s">
        <v>1255</v>
      </c>
    </row>
    <row r="874" spans="1:9" ht="12.75">
      <c r="A874" s="44" t="s">
        <v>3186</v>
      </c>
      <c r="B874" s="193"/>
      <c r="C874" s="193">
        <v>9</v>
      </c>
      <c r="D874" s="193">
        <v>150</v>
      </c>
      <c r="E874" s="192" t="s">
        <v>4337</v>
      </c>
      <c r="F874" s="245" t="s">
        <v>4338</v>
      </c>
      <c r="G874" s="195" t="s">
        <v>1872</v>
      </c>
      <c r="H874" s="304" t="s">
        <v>1639</v>
      </c>
      <c r="I874" s="193" t="s">
        <v>1255</v>
      </c>
    </row>
    <row r="875" spans="1:9" ht="12.75">
      <c r="A875" s="44" t="s">
        <v>3186</v>
      </c>
      <c r="B875" s="193"/>
      <c r="C875" s="193">
        <v>9</v>
      </c>
      <c r="D875" s="193">
        <v>100</v>
      </c>
      <c r="E875" s="192" t="s">
        <v>4340</v>
      </c>
      <c r="F875" s="245" t="s">
        <v>4341</v>
      </c>
      <c r="G875" s="192" t="s">
        <v>1871</v>
      </c>
      <c r="H875" s="304" t="s">
        <v>1639</v>
      </c>
      <c r="I875" s="193" t="s">
        <v>1256</v>
      </c>
    </row>
    <row r="876" spans="1:9" ht="12.75">
      <c r="A876" s="44" t="s">
        <v>3186</v>
      </c>
      <c r="B876" s="193"/>
      <c r="C876" s="193">
        <v>9</v>
      </c>
      <c r="D876" s="193">
        <v>100</v>
      </c>
      <c r="E876" s="192" t="s">
        <v>4342</v>
      </c>
      <c r="F876" s="245" t="s">
        <v>4343</v>
      </c>
      <c r="G876" s="192" t="s">
        <v>1872</v>
      </c>
      <c r="H876" s="304" t="s">
        <v>1639</v>
      </c>
      <c r="I876" s="193" t="s">
        <v>1256</v>
      </c>
    </row>
    <row r="877" spans="1:9" ht="12.75">
      <c r="A877" s="44" t="s">
        <v>3186</v>
      </c>
      <c r="B877" s="193" t="s">
        <v>2248</v>
      </c>
      <c r="C877" s="193" t="s">
        <v>2246</v>
      </c>
      <c r="D877" s="193">
        <v>120</v>
      </c>
      <c r="E877" s="192" t="s">
        <v>4353</v>
      </c>
      <c r="F877" s="245" t="s">
        <v>4354</v>
      </c>
      <c r="G877" s="192" t="s">
        <v>1871</v>
      </c>
      <c r="H877" s="304" t="s">
        <v>1639</v>
      </c>
      <c r="I877" s="193" t="s">
        <v>2128</v>
      </c>
    </row>
    <row r="878" spans="1:9" ht="12.75">
      <c r="A878" s="44" t="s">
        <v>3186</v>
      </c>
      <c r="B878" s="193" t="s">
        <v>2248</v>
      </c>
      <c r="C878" s="193" t="s">
        <v>2246</v>
      </c>
      <c r="D878" s="193">
        <v>120</v>
      </c>
      <c r="E878" s="192" t="s">
        <v>4355</v>
      </c>
      <c r="F878" s="245" t="s">
        <v>4356</v>
      </c>
      <c r="G878" s="192" t="s">
        <v>1872</v>
      </c>
      <c r="H878" s="304" t="s">
        <v>1639</v>
      </c>
      <c r="I878" s="193" t="s">
        <v>2128</v>
      </c>
    </row>
    <row r="879" spans="1:9" ht="12.75">
      <c r="A879" s="44" t="s">
        <v>3186</v>
      </c>
      <c r="B879" s="193" t="s">
        <v>2250</v>
      </c>
      <c r="C879" s="193" t="s">
        <v>2246</v>
      </c>
      <c r="D879" s="193">
        <v>60</v>
      </c>
      <c r="E879" s="192" t="s">
        <v>4359</v>
      </c>
      <c r="F879" s="245" t="s">
        <v>4360</v>
      </c>
      <c r="G879" s="192" t="s">
        <v>1871</v>
      </c>
      <c r="H879" s="304" t="s">
        <v>1639</v>
      </c>
      <c r="I879" s="193" t="s">
        <v>1258</v>
      </c>
    </row>
    <row r="880" spans="1:9" ht="12.75">
      <c r="A880" s="44" t="s">
        <v>3186</v>
      </c>
      <c r="B880" s="193" t="s">
        <v>2250</v>
      </c>
      <c r="C880" s="193" t="s">
        <v>2246</v>
      </c>
      <c r="D880" s="193">
        <v>60</v>
      </c>
      <c r="E880" s="192" t="s">
        <v>4361</v>
      </c>
      <c r="F880" s="245" t="s">
        <v>4362</v>
      </c>
      <c r="G880" s="195" t="s">
        <v>1872</v>
      </c>
      <c r="H880" s="304" t="s">
        <v>1639</v>
      </c>
      <c r="I880" s="193" t="s">
        <v>1258</v>
      </c>
    </row>
    <row r="881" spans="1:9" ht="12.75">
      <c r="A881" s="44" t="s">
        <v>3186</v>
      </c>
      <c r="B881" s="193" t="s">
        <v>2248</v>
      </c>
      <c r="C881" s="193" t="s">
        <v>2246</v>
      </c>
      <c r="D881" s="193">
        <v>120</v>
      </c>
      <c r="E881" s="192" t="s">
        <v>4357</v>
      </c>
      <c r="F881" s="245" t="s">
        <v>4358</v>
      </c>
      <c r="G881" s="192" t="s">
        <v>1871</v>
      </c>
      <c r="H881" s="304" t="s">
        <v>1639</v>
      </c>
      <c r="I881" s="193" t="s">
        <v>1258</v>
      </c>
    </row>
    <row r="882" spans="1:9" ht="12.75">
      <c r="A882" s="44" t="s">
        <v>3186</v>
      </c>
      <c r="B882" s="193" t="s">
        <v>2248</v>
      </c>
      <c r="C882" s="193" t="s">
        <v>2246</v>
      </c>
      <c r="D882" s="193">
        <v>120</v>
      </c>
      <c r="E882" s="192" t="s">
        <v>4363</v>
      </c>
      <c r="F882" s="245" t="s">
        <v>4364</v>
      </c>
      <c r="G882" s="192" t="s">
        <v>1872</v>
      </c>
      <c r="H882" s="304" t="s">
        <v>1639</v>
      </c>
      <c r="I882" s="193" t="s">
        <v>1258</v>
      </c>
    </row>
    <row r="883" spans="1:9" ht="12.75">
      <c r="A883" s="44" t="s">
        <v>3186</v>
      </c>
      <c r="B883" s="35" t="s">
        <v>1627</v>
      </c>
      <c r="C883" s="9">
        <v>9</v>
      </c>
      <c r="D883" s="9"/>
      <c r="E883" s="192" t="s">
        <v>4348</v>
      </c>
      <c r="F883" s="245" t="s">
        <v>4377</v>
      </c>
      <c r="G883" s="150"/>
      <c r="H883" s="9" t="s">
        <v>2252</v>
      </c>
      <c r="I883" s="9" t="s">
        <v>1226</v>
      </c>
    </row>
    <row r="884" spans="1:9" ht="12.75">
      <c r="A884" s="44" t="s">
        <v>3186</v>
      </c>
      <c r="B884" s="35" t="s">
        <v>1627</v>
      </c>
      <c r="C884" s="193">
        <v>9</v>
      </c>
      <c r="D884" s="193"/>
      <c r="E884" s="192" t="s">
        <v>4339</v>
      </c>
      <c r="F884" s="245" t="s">
        <v>4378</v>
      </c>
      <c r="G884" s="150"/>
      <c r="H884" s="304" t="s">
        <v>1639</v>
      </c>
      <c r="I884" s="193" t="s">
        <v>1226</v>
      </c>
    </row>
    <row r="885" spans="1:9" ht="12.75">
      <c r="A885" s="33"/>
      <c r="B885" s="19"/>
      <c r="C885" s="19"/>
      <c r="D885" s="19"/>
      <c r="E885" s="145"/>
      <c r="F885" s="21"/>
      <c r="G885" s="149"/>
      <c r="H885" s="19"/>
      <c r="I885" s="19"/>
    </row>
    <row r="886" spans="1:9" ht="12.75">
      <c r="A886" s="15" t="s">
        <v>1637</v>
      </c>
      <c r="B886" s="35" t="s">
        <v>2252</v>
      </c>
      <c r="C886" s="9">
        <v>8</v>
      </c>
      <c r="D886" s="9">
        <v>100</v>
      </c>
      <c r="E886" s="192" t="s">
        <v>4388</v>
      </c>
      <c r="F886" s="245" t="s">
        <v>4389</v>
      </c>
      <c r="G886" s="397" t="s">
        <v>1871</v>
      </c>
      <c r="H886" s="9" t="s">
        <v>2252</v>
      </c>
      <c r="I886" s="9" t="s">
        <v>1255</v>
      </c>
    </row>
    <row r="887" spans="1:9" ht="12.75">
      <c r="A887" s="15" t="s">
        <v>1637</v>
      </c>
      <c r="B887" s="9"/>
      <c r="C887" s="9">
        <v>8</v>
      </c>
      <c r="D887" s="9">
        <v>100</v>
      </c>
      <c r="E887" s="192" t="s">
        <v>4390</v>
      </c>
      <c r="F887" s="245" t="s">
        <v>4391</v>
      </c>
      <c r="G887" s="194" t="s">
        <v>1872</v>
      </c>
      <c r="H887" s="9" t="s">
        <v>2252</v>
      </c>
      <c r="I887" s="9" t="s">
        <v>1255</v>
      </c>
    </row>
    <row r="888" spans="1:9" ht="12.75">
      <c r="A888" s="15" t="s">
        <v>1637</v>
      </c>
      <c r="B888" s="9"/>
      <c r="C888" s="9">
        <v>8</v>
      </c>
      <c r="D888" s="9">
        <v>80</v>
      </c>
      <c r="E888" s="192" t="s">
        <v>4393</v>
      </c>
      <c r="F888" s="245" t="s">
        <v>4394</v>
      </c>
      <c r="G888" s="194" t="s">
        <v>1871</v>
      </c>
      <c r="H888" s="9" t="s">
        <v>2252</v>
      </c>
      <c r="I888" s="9" t="s">
        <v>1256</v>
      </c>
    </row>
    <row r="889" spans="1:9" ht="12.75">
      <c r="A889" s="15" t="s">
        <v>1637</v>
      </c>
      <c r="B889" s="9"/>
      <c r="C889" s="9">
        <v>8</v>
      </c>
      <c r="D889" s="9">
        <v>80</v>
      </c>
      <c r="E889" s="192" t="s">
        <v>4395</v>
      </c>
      <c r="F889" s="245" t="s">
        <v>4396</v>
      </c>
      <c r="G889" s="194" t="s">
        <v>1872</v>
      </c>
      <c r="H889" s="9" t="s">
        <v>2252</v>
      </c>
      <c r="I889" s="9" t="s">
        <v>1256</v>
      </c>
    </row>
    <row r="890" spans="1:9" ht="12.75">
      <c r="A890" s="15" t="s">
        <v>1637</v>
      </c>
      <c r="B890" s="9" t="s">
        <v>2248</v>
      </c>
      <c r="C890" s="9" t="s">
        <v>2246</v>
      </c>
      <c r="D890" s="9">
        <v>80</v>
      </c>
      <c r="E890" s="192" t="s">
        <v>4409</v>
      </c>
      <c r="F890" s="245" t="s">
        <v>4410</v>
      </c>
      <c r="G890" s="194" t="s">
        <v>1871</v>
      </c>
      <c r="H890" s="9" t="s">
        <v>2252</v>
      </c>
      <c r="I890" s="9" t="s">
        <v>2128</v>
      </c>
    </row>
    <row r="891" spans="1:9" ht="12.75">
      <c r="A891" s="15" t="s">
        <v>1637</v>
      </c>
      <c r="B891" s="9" t="s">
        <v>2248</v>
      </c>
      <c r="C891" s="9" t="s">
        <v>2246</v>
      </c>
      <c r="D891" s="9">
        <v>80</v>
      </c>
      <c r="E891" s="192" t="s">
        <v>4411</v>
      </c>
      <c r="F891" s="245" t="s">
        <v>4412</v>
      </c>
      <c r="G891" s="194" t="s">
        <v>1872</v>
      </c>
      <c r="H891" s="9" t="s">
        <v>2252</v>
      </c>
      <c r="I891" s="9" t="s">
        <v>2128</v>
      </c>
    </row>
    <row r="892" spans="1:9" ht="12.75">
      <c r="A892" s="15" t="s">
        <v>1637</v>
      </c>
      <c r="B892" s="9" t="s">
        <v>2250</v>
      </c>
      <c r="C892" s="9" t="s">
        <v>2246</v>
      </c>
      <c r="D892" s="9">
        <v>40</v>
      </c>
      <c r="E892" s="192" t="s">
        <v>4413</v>
      </c>
      <c r="F892" s="245" t="s">
        <v>4414</v>
      </c>
      <c r="G892" s="194" t="s">
        <v>1871</v>
      </c>
      <c r="H892" s="9" t="s">
        <v>2252</v>
      </c>
      <c r="I892" s="9" t="s">
        <v>1258</v>
      </c>
    </row>
    <row r="893" spans="1:9" ht="12.75">
      <c r="A893" s="15" t="s">
        <v>1637</v>
      </c>
      <c r="B893" s="9" t="s">
        <v>2250</v>
      </c>
      <c r="C893" s="9" t="s">
        <v>2246</v>
      </c>
      <c r="D893" s="9">
        <v>40</v>
      </c>
      <c r="E893" s="192" t="s">
        <v>4415</v>
      </c>
      <c r="F893" s="245" t="s">
        <v>4416</v>
      </c>
      <c r="G893" s="194" t="s">
        <v>1872</v>
      </c>
      <c r="H893" s="9" t="s">
        <v>2252</v>
      </c>
      <c r="I893" s="9" t="s">
        <v>1258</v>
      </c>
    </row>
    <row r="894" spans="1:9" ht="12.75">
      <c r="A894" s="15" t="s">
        <v>1637</v>
      </c>
      <c r="B894" s="9" t="s">
        <v>2248</v>
      </c>
      <c r="C894" s="9" t="s">
        <v>2246</v>
      </c>
      <c r="D894" s="9">
        <v>80</v>
      </c>
      <c r="E894" s="192" t="s">
        <v>4417</v>
      </c>
      <c r="F894" s="245" t="s">
        <v>4418</v>
      </c>
      <c r="G894" s="194" t="s">
        <v>1871</v>
      </c>
      <c r="H894" s="9" t="s">
        <v>2252</v>
      </c>
      <c r="I894" s="9" t="s">
        <v>1258</v>
      </c>
    </row>
    <row r="895" spans="1:9" ht="12.75">
      <c r="A895" s="15" t="s">
        <v>1637</v>
      </c>
      <c r="B895" s="9" t="s">
        <v>2248</v>
      </c>
      <c r="C895" s="9" t="s">
        <v>2246</v>
      </c>
      <c r="D895" s="9">
        <v>80</v>
      </c>
      <c r="E895" s="192" t="s">
        <v>4419</v>
      </c>
      <c r="F895" s="245" t="s">
        <v>4420</v>
      </c>
      <c r="G895" s="397" t="s">
        <v>1872</v>
      </c>
      <c r="H895" s="9" t="s">
        <v>2252</v>
      </c>
      <c r="I895" s="9" t="s">
        <v>1258</v>
      </c>
    </row>
    <row r="896" spans="1:9" ht="12.75">
      <c r="A896" s="15" t="s">
        <v>1637</v>
      </c>
      <c r="B896" s="35" t="s">
        <v>1639</v>
      </c>
      <c r="C896" s="193">
        <v>8</v>
      </c>
      <c r="D896" s="193">
        <v>100</v>
      </c>
      <c r="E896" s="192" t="s">
        <v>4380</v>
      </c>
      <c r="F896" s="245" t="s">
        <v>4381</v>
      </c>
      <c r="G896" s="397" t="s">
        <v>1871</v>
      </c>
      <c r="H896" s="304" t="s">
        <v>1639</v>
      </c>
      <c r="I896" s="193" t="s">
        <v>1255</v>
      </c>
    </row>
    <row r="897" spans="1:9" ht="12.75">
      <c r="A897" s="15" t="s">
        <v>1637</v>
      </c>
      <c r="B897" s="193"/>
      <c r="C897" s="193">
        <v>8</v>
      </c>
      <c r="D897" s="193">
        <v>100</v>
      </c>
      <c r="E897" s="192" t="s">
        <v>4382</v>
      </c>
      <c r="F897" s="245" t="s">
        <v>4383</v>
      </c>
      <c r="G897" s="194" t="s">
        <v>1872</v>
      </c>
      <c r="H897" s="304" t="s">
        <v>1639</v>
      </c>
      <c r="I897" s="193" t="s">
        <v>1255</v>
      </c>
    </row>
    <row r="898" spans="1:9" ht="12.75">
      <c r="A898" s="15" t="s">
        <v>1637</v>
      </c>
      <c r="B898" s="193"/>
      <c r="C898" s="193">
        <v>8</v>
      </c>
      <c r="D898" s="193">
        <v>80</v>
      </c>
      <c r="E898" s="192" t="s">
        <v>4384</v>
      </c>
      <c r="F898" s="245" t="s">
        <v>4385</v>
      </c>
      <c r="G898" s="194" t="s">
        <v>1871</v>
      </c>
      <c r="H898" s="304" t="s">
        <v>1639</v>
      </c>
      <c r="I898" s="193" t="s">
        <v>1256</v>
      </c>
    </row>
    <row r="899" spans="1:9" ht="12.75">
      <c r="A899" s="15" t="s">
        <v>1637</v>
      </c>
      <c r="B899" s="193"/>
      <c r="C899" s="193">
        <v>8</v>
      </c>
      <c r="D899" s="193">
        <v>80</v>
      </c>
      <c r="E899" s="192" t="s">
        <v>4386</v>
      </c>
      <c r="F899" s="245" t="s">
        <v>4387</v>
      </c>
      <c r="G899" s="194" t="s">
        <v>1872</v>
      </c>
      <c r="H899" s="304" t="s">
        <v>1639</v>
      </c>
      <c r="I899" s="193" t="s">
        <v>1256</v>
      </c>
    </row>
    <row r="900" spans="1:9" ht="12.75">
      <c r="A900" s="15" t="s">
        <v>1637</v>
      </c>
      <c r="B900" s="193" t="s">
        <v>2248</v>
      </c>
      <c r="C900" s="193" t="s">
        <v>2246</v>
      </c>
      <c r="D900" s="193">
        <v>80</v>
      </c>
      <c r="E900" s="192" t="s">
        <v>4397</v>
      </c>
      <c r="F900" s="245" t="s">
        <v>4398</v>
      </c>
      <c r="G900" s="194" t="s">
        <v>1871</v>
      </c>
      <c r="H900" s="304" t="s">
        <v>1639</v>
      </c>
      <c r="I900" s="193" t="s">
        <v>2128</v>
      </c>
    </row>
    <row r="901" spans="1:9" ht="12.75">
      <c r="A901" s="15" t="s">
        <v>1637</v>
      </c>
      <c r="B901" s="193" t="s">
        <v>2248</v>
      </c>
      <c r="C901" s="193" t="s">
        <v>2246</v>
      </c>
      <c r="D901" s="193">
        <v>80</v>
      </c>
      <c r="E901" s="192" t="s">
        <v>4399</v>
      </c>
      <c r="F901" s="245" t="s">
        <v>4400</v>
      </c>
      <c r="G901" s="194" t="s">
        <v>1872</v>
      </c>
      <c r="H901" s="304" t="s">
        <v>1639</v>
      </c>
      <c r="I901" s="193" t="s">
        <v>2128</v>
      </c>
    </row>
    <row r="902" spans="1:9" ht="12.75">
      <c r="A902" s="15" t="s">
        <v>1637</v>
      </c>
      <c r="B902" s="193" t="s">
        <v>2250</v>
      </c>
      <c r="C902" s="193" t="s">
        <v>2246</v>
      </c>
      <c r="D902" s="193">
        <v>40</v>
      </c>
      <c r="E902" s="192" t="s">
        <v>4405</v>
      </c>
      <c r="F902" s="245" t="s">
        <v>4406</v>
      </c>
      <c r="G902" s="194" t="s">
        <v>1871</v>
      </c>
      <c r="H902" s="304" t="s">
        <v>1639</v>
      </c>
      <c r="I902" s="193" t="s">
        <v>1258</v>
      </c>
    </row>
    <row r="903" spans="1:9" ht="12.75">
      <c r="A903" s="15" t="s">
        <v>1637</v>
      </c>
      <c r="B903" s="193" t="s">
        <v>2250</v>
      </c>
      <c r="C903" s="193" t="s">
        <v>2246</v>
      </c>
      <c r="D903" s="193">
        <v>40</v>
      </c>
      <c r="E903" s="192" t="s">
        <v>4407</v>
      </c>
      <c r="F903" s="245" t="s">
        <v>4408</v>
      </c>
      <c r="G903" s="194" t="s">
        <v>1872</v>
      </c>
      <c r="H903" s="304" t="s">
        <v>1639</v>
      </c>
      <c r="I903" s="193" t="s">
        <v>1258</v>
      </c>
    </row>
    <row r="904" spans="1:9" ht="12.75">
      <c r="A904" s="15" t="s">
        <v>1637</v>
      </c>
      <c r="B904" s="193" t="s">
        <v>2248</v>
      </c>
      <c r="C904" s="193" t="s">
        <v>2246</v>
      </c>
      <c r="D904" s="193">
        <v>80</v>
      </c>
      <c r="E904" s="192" t="s">
        <v>4403</v>
      </c>
      <c r="F904" s="245" t="s">
        <v>4404</v>
      </c>
      <c r="G904" s="194" t="s">
        <v>1871</v>
      </c>
      <c r="H904" s="304" t="s">
        <v>1639</v>
      </c>
      <c r="I904" s="193" t="s">
        <v>1258</v>
      </c>
    </row>
    <row r="905" spans="1:9" ht="12.75">
      <c r="A905" s="15" t="s">
        <v>1637</v>
      </c>
      <c r="B905" s="193" t="s">
        <v>2248</v>
      </c>
      <c r="C905" s="193" t="s">
        <v>2246</v>
      </c>
      <c r="D905" s="193">
        <v>80</v>
      </c>
      <c r="E905" s="192" t="s">
        <v>4401</v>
      </c>
      <c r="F905" s="245" t="s">
        <v>4402</v>
      </c>
      <c r="G905" s="397" t="s">
        <v>1872</v>
      </c>
      <c r="H905" s="304" t="s">
        <v>1639</v>
      </c>
      <c r="I905" s="193" t="s">
        <v>1258</v>
      </c>
    </row>
    <row r="906" spans="1:9" ht="12.75">
      <c r="A906" s="15" t="s">
        <v>1637</v>
      </c>
      <c r="B906" s="35" t="s">
        <v>1627</v>
      </c>
      <c r="C906" s="9">
        <v>8</v>
      </c>
      <c r="D906" s="9"/>
      <c r="E906" s="192" t="s">
        <v>4392</v>
      </c>
      <c r="F906" s="245" t="s">
        <v>4421</v>
      </c>
      <c r="G906" s="150"/>
      <c r="H906" s="304" t="s">
        <v>2252</v>
      </c>
      <c r="I906" s="9" t="s">
        <v>1228</v>
      </c>
    </row>
    <row r="907" spans="1:9" ht="12.75">
      <c r="A907" s="15" t="s">
        <v>1637</v>
      </c>
      <c r="B907" s="35" t="s">
        <v>1627</v>
      </c>
      <c r="C907" s="193">
        <v>8</v>
      </c>
      <c r="D907" s="193"/>
      <c r="E907" s="192" t="s">
        <v>4379</v>
      </c>
      <c r="F907" s="245" t="s">
        <v>4422</v>
      </c>
      <c r="G907" s="150"/>
      <c r="H907" s="304" t="s">
        <v>1639</v>
      </c>
      <c r="I907" s="193" t="s">
        <v>1228</v>
      </c>
    </row>
    <row r="908" spans="1:9" ht="12.75">
      <c r="A908" s="33"/>
      <c r="B908" s="19"/>
      <c r="C908" s="19"/>
      <c r="D908" s="19"/>
      <c r="E908" s="409"/>
      <c r="F908" s="410"/>
      <c r="G908" s="149"/>
      <c r="H908" s="19"/>
      <c r="I908" s="19"/>
    </row>
    <row r="909" spans="1:9" ht="12.75">
      <c r="A909" s="15" t="s">
        <v>4</v>
      </c>
      <c r="B909" s="27" t="s">
        <v>2252</v>
      </c>
      <c r="C909" s="9">
        <v>5</v>
      </c>
      <c r="D909" s="9">
        <v>800</v>
      </c>
      <c r="E909" s="192" t="s">
        <v>811</v>
      </c>
      <c r="F909" s="198" t="s">
        <v>810</v>
      </c>
      <c r="G909" s="192" t="s">
        <v>1871</v>
      </c>
      <c r="H909" s="9" t="s">
        <v>2252</v>
      </c>
      <c r="I909" s="9" t="s">
        <v>1255</v>
      </c>
    </row>
    <row r="910" spans="1:9" ht="12.75">
      <c r="A910" s="15" t="s">
        <v>4</v>
      </c>
      <c r="B910" s="27"/>
      <c r="C910" s="9">
        <v>5</v>
      </c>
      <c r="D910" s="9">
        <v>800</v>
      </c>
      <c r="E910" s="192" t="s">
        <v>799</v>
      </c>
      <c r="F910" s="198" t="s">
        <v>798</v>
      </c>
      <c r="G910" s="192" t="s">
        <v>1872</v>
      </c>
      <c r="H910" s="9" t="s">
        <v>2252</v>
      </c>
      <c r="I910" s="9" t="s">
        <v>1255</v>
      </c>
    </row>
    <row r="911" spans="1:9" ht="12.75">
      <c r="A911" s="15" t="s">
        <v>4</v>
      </c>
      <c r="B911" s="9" t="s">
        <v>423</v>
      </c>
      <c r="C911" s="9">
        <v>5</v>
      </c>
      <c r="D911" s="9">
        <v>300</v>
      </c>
      <c r="E911" s="192" t="s">
        <v>809</v>
      </c>
      <c r="F911" s="198" t="s">
        <v>808</v>
      </c>
      <c r="G911" s="192" t="s">
        <v>1871</v>
      </c>
      <c r="H911" s="9" t="s">
        <v>2252</v>
      </c>
      <c r="I911" s="9" t="s">
        <v>1256</v>
      </c>
    </row>
    <row r="912" spans="1:9" ht="12.75">
      <c r="A912" s="15" t="s">
        <v>4</v>
      </c>
      <c r="B912" s="9" t="s">
        <v>423</v>
      </c>
      <c r="C912" s="9">
        <v>5</v>
      </c>
      <c r="D912" s="9">
        <v>300</v>
      </c>
      <c r="E912" s="192" t="s">
        <v>797</v>
      </c>
      <c r="F912" s="198" t="s">
        <v>796</v>
      </c>
      <c r="G912" s="192" t="s">
        <v>1872</v>
      </c>
      <c r="H912" s="9" t="s">
        <v>2252</v>
      </c>
      <c r="I912" s="9" t="s">
        <v>1256</v>
      </c>
    </row>
    <row r="913" spans="1:9" ht="12.75">
      <c r="A913" s="15" t="s">
        <v>4</v>
      </c>
      <c r="B913" s="9" t="s">
        <v>1637</v>
      </c>
      <c r="C913" s="9">
        <v>5</v>
      </c>
      <c r="D913" s="9">
        <v>700</v>
      </c>
      <c r="E913" s="195" t="s">
        <v>807</v>
      </c>
      <c r="F913" s="197" t="s">
        <v>806</v>
      </c>
      <c r="G913" s="195" t="s">
        <v>1871</v>
      </c>
      <c r="H913" s="9" t="s">
        <v>2252</v>
      </c>
      <c r="I913" s="9" t="s">
        <v>1256</v>
      </c>
    </row>
    <row r="914" spans="1:9" ht="12.75">
      <c r="A914" s="15" t="s">
        <v>4</v>
      </c>
      <c r="B914" s="9" t="s">
        <v>1637</v>
      </c>
      <c r="C914" s="9">
        <v>5</v>
      </c>
      <c r="D914" s="9">
        <v>700</v>
      </c>
      <c r="E914" s="195" t="s">
        <v>795</v>
      </c>
      <c r="F914" s="197" t="s">
        <v>794</v>
      </c>
      <c r="G914" s="195" t="s">
        <v>1872</v>
      </c>
      <c r="H914" s="9" t="s">
        <v>2252</v>
      </c>
      <c r="I914" s="9" t="s">
        <v>1256</v>
      </c>
    </row>
    <row r="915" spans="1:9" ht="12.75">
      <c r="A915" s="15" t="s">
        <v>4</v>
      </c>
      <c r="B915" s="27" t="s">
        <v>1639</v>
      </c>
      <c r="C915" s="9">
        <v>5</v>
      </c>
      <c r="D915" s="9">
        <v>800</v>
      </c>
      <c r="E915" s="192" t="s">
        <v>817</v>
      </c>
      <c r="F915" s="198" t="s">
        <v>816</v>
      </c>
      <c r="G915" s="192" t="s">
        <v>1871</v>
      </c>
      <c r="H915" s="9" t="s">
        <v>1639</v>
      </c>
      <c r="I915" s="9" t="s">
        <v>1255</v>
      </c>
    </row>
    <row r="916" spans="1:9" ht="12.75">
      <c r="A916" s="15" t="s">
        <v>4</v>
      </c>
      <c r="B916" s="27"/>
      <c r="C916" s="9">
        <v>5</v>
      </c>
      <c r="D916" s="9">
        <v>800</v>
      </c>
      <c r="E916" s="192" t="s">
        <v>805</v>
      </c>
      <c r="F916" s="198" t="s">
        <v>804</v>
      </c>
      <c r="G916" s="192" t="s">
        <v>1872</v>
      </c>
      <c r="H916" s="9" t="s">
        <v>1639</v>
      </c>
      <c r="I916" s="9" t="s">
        <v>1255</v>
      </c>
    </row>
    <row r="917" spans="1:9" ht="12.75">
      <c r="A917" s="15" t="s">
        <v>4</v>
      </c>
      <c r="B917" s="9" t="s">
        <v>423</v>
      </c>
      <c r="C917" s="9">
        <v>5</v>
      </c>
      <c r="D917" s="9">
        <v>300</v>
      </c>
      <c r="E917" s="192" t="s">
        <v>815</v>
      </c>
      <c r="F917" s="198" t="s">
        <v>814</v>
      </c>
      <c r="G917" s="192" t="s">
        <v>1871</v>
      </c>
      <c r="H917" s="9" t="s">
        <v>1639</v>
      </c>
      <c r="I917" s="9" t="s">
        <v>1256</v>
      </c>
    </row>
    <row r="918" spans="1:9" ht="12.75">
      <c r="A918" s="15" t="s">
        <v>4</v>
      </c>
      <c r="B918" s="9" t="s">
        <v>423</v>
      </c>
      <c r="C918" s="9">
        <v>5</v>
      </c>
      <c r="D918" s="9">
        <v>300</v>
      </c>
      <c r="E918" s="192" t="s">
        <v>803</v>
      </c>
      <c r="F918" s="198" t="s">
        <v>802</v>
      </c>
      <c r="G918" s="192" t="s">
        <v>1872</v>
      </c>
      <c r="H918" s="9" t="s">
        <v>1639</v>
      </c>
      <c r="I918" s="9" t="s">
        <v>1256</v>
      </c>
    </row>
    <row r="919" spans="1:9" ht="12.75">
      <c r="A919" s="15" t="s">
        <v>4</v>
      </c>
      <c r="B919" s="9" t="s">
        <v>1637</v>
      </c>
      <c r="C919" s="9">
        <v>5</v>
      </c>
      <c r="D919" s="9">
        <v>700</v>
      </c>
      <c r="E919" s="192" t="s">
        <v>813</v>
      </c>
      <c r="F919" s="198" t="s">
        <v>812</v>
      </c>
      <c r="G919" s="192" t="s">
        <v>1871</v>
      </c>
      <c r="H919" s="9" t="s">
        <v>1639</v>
      </c>
      <c r="I919" s="9" t="s">
        <v>1256</v>
      </c>
    </row>
    <row r="920" spans="1:9" ht="12.75">
      <c r="A920" s="15" t="s">
        <v>4</v>
      </c>
      <c r="B920" s="9" t="s">
        <v>1637</v>
      </c>
      <c r="C920" s="9">
        <v>5</v>
      </c>
      <c r="D920" s="9">
        <v>700</v>
      </c>
      <c r="E920" s="192" t="s">
        <v>801</v>
      </c>
      <c r="F920" s="198" t="s">
        <v>800</v>
      </c>
      <c r="G920" s="192" t="s">
        <v>1872</v>
      </c>
      <c r="H920" s="9" t="s">
        <v>1639</v>
      </c>
      <c r="I920" s="9" t="s">
        <v>1256</v>
      </c>
    </row>
    <row r="921" spans="1:9" ht="12.75">
      <c r="A921" s="15" t="s">
        <v>4</v>
      </c>
      <c r="B921" s="9" t="s">
        <v>2248</v>
      </c>
      <c r="C921" s="9" t="s">
        <v>2246</v>
      </c>
      <c r="D921" s="9">
        <v>300</v>
      </c>
      <c r="E921" s="195" t="s">
        <v>2295</v>
      </c>
      <c r="F921" s="197" t="s">
        <v>2294</v>
      </c>
      <c r="G921" s="195" t="s">
        <v>1871</v>
      </c>
      <c r="H921" s="9" t="s">
        <v>3349</v>
      </c>
      <c r="I921" s="9" t="s">
        <v>2128</v>
      </c>
    </row>
    <row r="922" spans="1:9" ht="12.75">
      <c r="A922" s="15" t="s">
        <v>4</v>
      </c>
      <c r="B922" s="29" t="s">
        <v>2248</v>
      </c>
      <c r="C922" s="29" t="s">
        <v>2246</v>
      </c>
      <c r="D922" s="29">
        <v>300</v>
      </c>
      <c r="E922" s="195" t="s">
        <v>2290</v>
      </c>
      <c r="F922" s="197" t="s">
        <v>2289</v>
      </c>
      <c r="G922" s="195" t="s">
        <v>1872</v>
      </c>
      <c r="H922" s="29" t="s">
        <v>3349</v>
      </c>
      <c r="I922" s="29" t="s">
        <v>2128</v>
      </c>
    </row>
    <row r="923" spans="1:9" ht="12.75">
      <c r="A923" s="15" t="s">
        <v>4</v>
      </c>
      <c r="B923" s="29" t="s">
        <v>2250</v>
      </c>
      <c r="C923" s="29" t="s">
        <v>2246</v>
      </c>
      <c r="D923" s="29">
        <v>150</v>
      </c>
      <c r="E923" s="192" t="s">
        <v>2297</v>
      </c>
      <c r="F923" s="198" t="s">
        <v>2296</v>
      </c>
      <c r="G923" s="192" t="s">
        <v>1871</v>
      </c>
      <c r="H923" s="29" t="s">
        <v>3349</v>
      </c>
      <c r="I923" s="29" t="s">
        <v>1258</v>
      </c>
    </row>
    <row r="924" spans="1:9" ht="12.75">
      <c r="A924" s="15" t="s">
        <v>4</v>
      </c>
      <c r="B924" s="29" t="s">
        <v>2250</v>
      </c>
      <c r="C924" s="29" t="s">
        <v>2246</v>
      </c>
      <c r="D924" s="29">
        <v>150</v>
      </c>
      <c r="E924" s="192" t="s">
        <v>2291</v>
      </c>
      <c r="F924" s="198" t="s">
        <v>2299</v>
      </c>
      <c r="G924" s="192" t="s">
        <v>1872</v>
      </c>
      <c r="H924" s="29" t="s">
        <v>3349</v>
      </c>
      <c r="I924" s="29" t="s">
        <v>1258</v>
      </c>
    </row>
    <row r="925" spans="1:9" ht="12.75">
      <c r="A925" s="15" t="s">
        <v>4</v>
      </c>
      <c r="B925" s="29" t="s">
        <v>2248</v>
      </c>
      <c r="C925" s="29" t="s">
        <v>2246</v>
      </c>
      <c r="D925" s="29">
        <v>300</v>
      </c>
      <c r="E925" s="192" t="s">
        <v>2298</v>
      </c>
      <c r="F925" s="198" t="s">
        <v>2300</v>
      </c>
      <c r="G925" s="192" t="s">
        <v>1871</v>
      </c>
      <c r="H925" s="29" t="s">
        <v>3349</v>
      </c>
      <c r="I925" s="29" t="s">
        <v>1258</v>
      </c>
    </row>
    <row r="926" spans="1:9" ht="12.75">
      <c r="A926" s="15" t="s">
        <v>4</v>
      </c>
      <c r="B926" s="29" t="s">
        <v>2248</v>
      </c>
      <c r="C926" s="29" t="s">
        <v>2246</v>
      </c>
      <c r="D926" s="29">
        <v>300</v>
      </c>
      <c r="E926" s="192" t="s">
        <v>2293</v>
      </c>
      <c r="F926" s="198" t="s">
        <v>2292</v>
      </c>
      <c r="G926" s="192" t="s">
        <v>1872</v>
      </c>
      <c r="H926" s="29" t="s">
        <v>3349</v>
      </c>
      <c r="I926" s="29" t="s">
        <v>1258</v>
      </c>
    </row>
    <row r="927" spans="1:9" ht="12.75">
      <c r="A927" s="15" t="s">
        <v>4</v>
      </c>
      <c r="B927" s="35" t="s">
        <v>1627</v>
      </c>
      <c r="C927" s="9">
        <v>5</v>
      </c>
      <c r="D927" s="38"/>
      <c r="E927" s="192" t="s">
        <v>818</v>
      </c>
      <c r="F927" s="198" t="s">
        <v>2301</v>
      </c>
      <c r="G927" s="150"/>
      <c r="H927" s="9" t="s">
        <v>1639</v>
      </c>
      <c r="I927" s="9" t="s">
        <v>1226</v>
      </c>
    </row>
    <row r="928" spans="1:9" ht="12.75">
      <c r="A928" s="15" t="s">
        <v>4</v>
      </c>
      <c r="B928" s="126" t="s">
        <v>1627</v>
      </c>
      <c r="C928" s="9">
        <v>5</v>
      </c>
      <c r="D928" s="38"/>
      <c r="E928" s="192" t="s">
        <v>819</v>
      </c>
      <c r="F928" s="198" t="s">
        <v>2302</v>
      </c>
      <c r="G928" s="150"/>
      <c r="H928" s="9" t="s">
        <v>2252</v>
      </c>
      <c r="I928" s="9" t="s">
        <v>1226</v>
      </c>
    </row>
    <row r="929" spans="1:9" ht="12.75">
      <c r="A929" s="33"/>
      <c r="B929" s="19"/>
      <c r="C929" s="19"/>
      <c r="D929" s="19"/>
      <c r="E929" s="145"/>
      <c r="F929" s="21"/>
      <c r="G929" s="149"/>
      <c r="H929" s="19"/>
      <c r="I929" s="19"/>
    </row>
    <row r="930" spans="1:9" ht="12.75">
      <c r="A930" s="28" t="s">
        <v>1223</v>
      </c>
      <c r="B930" s="27" t="s">
        <v>2252</v>
      </c>
      <c r="C930" s="3">
        <v>8</v>
      </c>
      <c r="D930" s="3">
        <v>1000</v>
      </c>
      <c r="E930" s="195" t="s">
        <v>1019</v>
      </c>
      <c r="F930" s="197" t="s">
        <v>2436</v>
      </c>
      <c r="G930" s="195" t="s">
        <v>1871</v>
      </c>
      <c r="H930" s="3" t="s">
        <v>2252</v>
      </c>
      <c r="I930" s="3" t="s">
        <v>1255</v>
      </c>
    </row>
    <row r="931" spans="1:9" ht="12.75">
      <c r="A931" s="31" t="s">
        <v>1223</v>
      </c>
      <c r="B931" s="3"/>
      <c r="C931" s="3">
        <v>8</v>
      </c>
      <c r="D931" s="3">
        <v>1000</v>
      </c>
      <c r="E931" s="195" t="s">
        <v>1020</v>
      </c>
      <c r="F931" s="197" t="s">
        <v>2437</v>
      </c>
      <c r="G931" s="195" t="s">
        <v>1872</v>
      </c>
      <c r="H931" s="3" t="s">
        <v>2252</v>
      </c>
      <c r="I931" s="3" t="s">
        <v>1255</v>
      </c>
    </row>
    <row r="932" spans="1:9" ht="12.75">
      <c r="A932" s="31" t="s">
        <v>1223</v>
      </c>
      <c r="B932" s="29" t="s">
        <v>3411</v>
      </c>
      <c r="C932" s="3">
        <v>8</v>
      </c>
      <c r="D932" s="3">
        <v>500</v>
      </c>
      <c r="E932" s="192" t="s">
        <v>1022</v>
      </c>
      <c r="F932" s="198" t="s">
        <v>2438</v>
      </c>
      <c r="G932" s="192" t="s">
        <v>1871</v>
      </c>
      <c r="H932" s="3" t="s">
        <v>2252</v>
      </c>
      <c r="I932" s="3" t="s">
        <v>1256</v>
      </c>
    </row>
    <row r="933" spans="1:9" ht="12.75">
      <c r="A933" s="31" t="s">
        <v>1223</v>
      </c>
      <c r="B933" s="29" t="s">
        <v>3411</v>
      </c>
      <c r="C933" s="3">
        <v>8</v>
      </c>
      <c r="D933" s="3">
        <v>500</v>
      </c>
      <c r="E933" s="192" t="s">
        <v>1023</v>
      </c>
      <c r="F933" s="198" t="s">
        <v>2439</v>
      </c>
      <c r="G933" s="192" t="s">
        <v>1872</v>
      </c>
      <c r="H933" s="3" t="s">
        <v>2252</v>
      </c>
      <c r="I933" s="3" t="s">
        <v>1256</v>
      </c>
    </row>
    <row r="934" spans="1:9" ht="12.75">
      <c r="A934" s="31" t="s">
        <v>1223</v>
      </c>
      <c r="B934" s="29" t="s">
        <v>2248</v>
      </c>
      <c r="C934" s="3">
        <v>8</v>
      </c>
      <c r="D934" s="3">
        <v>500</v>
      </c>
      <c r="E934" s="192" t="s">
        <v>1024</v>
      </c>
      <c r="F934" s="198" t="s">
        <v>2440</v>
      </c>
      <c r="G934" s="192" t="s">
        <v>1871</v>
      </c>
      <c r="H934" s="3" t="s">
        <v>2252</v>
      </c>
      <c r="I934" s="3" t="s">
        <v>2128</v>
      </c>
    </row>
    <row r="935" spans="1:9" ht="12.75">
      <c r="A935" s="31" t="s">
        <v>1223</v>
      </c>
      <c r="B935" s="3" t="s">
        <v>2248</v>
      </c>
      <c r="C935" s="3">
        <v>8</v>
      </c>
      <c r="D935" s="3">
        <v>500</v>
      </c>
      <c r="E935" s="192" t="s">
        <v>1025</v>
      </c>
      <c r="F935" s="198" t="s">
        <v>2441</v>
      </c>
      <c r="G935" s="192" t="s">
        <v>1872</v>
      </c>
      <c r="H935" s="3" t="s">
        <v>2252</v>
      </c>
      <c r="I935" s="3" t="s">
        <v>2128</v>
      </c>
    </row>
    <row r="936" spans="1:9" ht="12.75">
      <c r="A936" s="31" t="s">
        <v>1223</v>
      </c>
      <c r="B936" s="3" t="s">
        <v>2250</v>
      </c>
      <c r="C936" s="3">
        <v>8</v>
      </c>
      <c r="D936" s="3">
        <v>250</v>
      </c>
      <c r="E936" s="192" t="s">
        <v>1026</v>
      </c>
      <c r="F936" s="198" t="s">
        <v>2442</v>
      </c>
      <c r="G936" s="192" t="s">
        <v>1871</v>
      </c>
      <c r="H936" s="3" t="s">
        <v>2252</v>
      </c>
      <c r="I936" s="3" t="s">
        <v>1258</v>
      </c>
    </row>
    <row r="937" spans="1:9" ht="12.75">
      <c r="A937" s="31" t="s">
        <v>1223</v>
      </c>
      <c r="B937" s="3" t="s">
        <v>2250</v>
      </c>
      <c r="C937" s="3">
        <v>8</v>
      </c>
      <c r="D937" s="3">
        <v>250</v>
      </c>
      <c r="E937" s="195" t="s">
        <v>1027</v>
      </c>
      <c r="F937" s="197" t="s">
        <v>2443</v>
      </c>
      <c r="G937" s="195" t="s">
        <v>1872</v>
      </c>
      <c r="H937" s="3" t="s">
        <v>2252</v>
      </c>
      <c r="I937" s="3" t="s">
        <v>1258</v>
      </c>
    </row>
    <row r="938" spans="1:9" ht="12.75">
      <c r="A938" s="31" t="s">
        <v>1223</v>
      </c>
      <c r="B938" s="3" t="s">
        <v>2248</v>
      </c>
      <c r="C938" s="3">
        <v>8</v>
      </c>
      <c r="D938" s="3">
        <v>500</v>
      </c>
      <c r="E938" s="192" t="s">
        <v>1028</v>
      </c>
      <c r="F938" s="198" t="s">
        <v>2444</v>
      </c>
      <c r="G938" s="192" t="s">
        <v>1871</v>
      </c>
      <c r="H938" s="3" t="s">
        <v>2252</v>
      </c>
      <c r="I938" s="3" t="s">
        <v>1258</v>
      </c>
    </row>
    <row r="939" spans="1:9" ht="12.75">
      <c r="A939" s="31" t="s">
        <v>1223</v>
      </c>
      <c r="B939" s="3" t="s">
        <v>2248</v>
      </c>
      <c r="C939" s="3">
        <v>8</v>
      </c>
      <c r="D939" s="3">
        <v>500</v>
      </c>
      <c r="E939" s="192" t="s">
        <v>1029</v>
      </c>
      <c r="F939" s="198" t="s">
        <v>2445</v>
      </c>
      <c r="G939" s="192" t="s">
        <v>1872</v>
      </c>
      <c r="H939" s="3" t="s">
        <v>2252</v>
      </c>
      <c r="I939" s="3" t="s">
        <v>1258</v>
      </c>
    </row>
    <row r="940" spans="1:9" ht="12.75">
      <c r="A940" s="31" t="s">
        <v>1223</v>
      </c>
      <c r="B940" s="27" t="s">
        <v>1627</v>
      </c>
      <c r="C940" s="3">
        <v>8</v>
      </c>
      <c r="D940" s="3"/>
      <c r="E940" s="192" t="s">
        <v>1021</v>
      </c>
      <c r="F940" s="198" t="s">
        <v>2446</v>
      </c>
      <c r="G940" s="152"/>
      <c r="H940" s="3" t="s">
        <v>2252</v>
      </c>
      <c r="I940" s="3" t="s">
        <v>3405</v>
      </c>
    </row>
    <row r="941" spans="1:9" ht="12.75">
      <c r="A941" s="33"/>
      <c r="B941" s="19"/>
      <c r="C941" s="19"/>
      <c r="D941" s="19"/>
      <c r="E941" s="145"/>
      <c r="F941" s="45"/>
      <c r="G941" s="149"/>
      <c r="H941" s="19"/>
      <c r="I941" s="19"/>
    </row>
    <row r="942" spans="1:9" ht="12.75">
      <c r="A942" s="28" t="s">
        <v>1224</v>
      </c>
      <c r="B942" s="27" t="s">
        <v>2252</v>
      </c>
      <c r="C942" s="3">
        <v>8</v>
      </c>
      <c r="D942" s="3">
        <v>2000</v>
      </c>
      <c r="E942" s="195" t="s">
        <v>1030</v>
      </c>
      <c r="F942" s="197" t="s">
        <v>2447</v>
      </c>
      <c r="G942" s="195" t="s">
        <v>1871</v>
      </c>
      <c r="H942" s="3" t="s">
        <v>2252</v>
      </c>
      <c r="I942" s="3" t="s">
        <v>1255</v>
      </c>
    </row>
    <row r="943" spans="1:9" ht="12.75">
      <c r="A943" s="31" t="s">
        <v>1224</v>
      </c>
      <c r="B943" s="3"/>
      <c r="C943" s="3">
        <v>8</v>
      </c>
      <c r="D943" s="3">
        <v>2000</v>
      </c>
      <c r="E943" s="195" t="s">
        <v>1031</v>
      </c>
      <c r="F943" s="197" t="s">
        <v>2448</v>
      </c>
      <c r="G943" s="195" t="s">
        <v>1872</v>
      </c>
      <c r="H943" s="3" t="s">
        <v>2252</v>
      </c>
      <c r="I943" s="3" t="s">
        <v>1255</v>
      </c>
    </row>
    <row r="944" spans="1:9" ht="12.75">
      <c r="A944" s="31" t="s">
        <v>1224</v>
      </c>
      <c r="B944" s="3"/>
      <c r="C944" s="3">
        <v>8</v>
      </c>
      <c r="D944" s="3">
        <v>1000</v>
      </c>
      <c r="E944" s="192" t="s">
        <v>1033</v>
      </c>
      <c r="F944" s="198" t="s">
        <v>2449</v>
      </c>
      <c r="G944" s="192" t="s">
        <v>1871</v>
      </c>
      <c r="H944" s="3" t="s">
        <v>2252</v>
      </c>
      <c r="I944" s="3" t="s">
        <v>1256</v>
      </c>
    </row>
    <row r="945" spans="1:9" ht="12.75">
      <c r="A945" s="31" t="s">
        <v>1224</v>
      </c>
      <c r="B945" s="3"/>
      <c r="C945" s="3">
        <v>8</v>
      </c>
      <c r="D945" s="3">
        <v>1000</v>
      </c>
      <c r="E945" s="192" t="s">
        <v>1034</v>
      </c>
      <c r="F945" s="198" t="s">
        <v>2450</v>
      </c>
      <c r="G945" s="192" t="s">
        <v>1872</v>
      </c>
      <c r="H945" s="3" t="s">
        <v>2252</v>
      </c>
      <c r="I945" s="3" t="s">
        <v>1256</v>
      </c>
    </row>
    <row r="946" spans="1:9" ht="12.75">
      <c r="A946" s="31" t="s">
        <v>1224</v>
      </c>
      <c r="B946" s="3" t="s">
        <v>2248</v>
      </c>
      <c r="C946" s="3" t="s">
        <v>2246</v>
      </c>
      <c r="D946" s="3">
        <v>1000</v>
      </c>
      <c r="E946" s="192" t="s">
        <v>1035</v>
      </c>
      <c r="F946" s="198" t="s">
        <v>2451</v>
      </c>
      <c r="G946" s="192" t="s">
        <v>1871</v>
      </c>
      <c r="H946" s="3" t="s">
        <v>2252</v>
      </c>
      <c r="I946" s="3" t="s">
        <v>2128</v>
      </c>
    </row>
    <row r="947" spans="1:9" ht="12.75">
      <c r="A947" s="31" t="s">
        <v>1224</v>
      </c>
      <c r="B947" s="3" t="s">
        <v>2248</v>
      </c>
      <c r="C947" s="3" t="s">
        <v>2246</v>
      </c>
      <c r="D947" s="3">
        <v>1000</v>
      </c>
      <c r="E947" s="192" t="s">
        <v>1036</v>
      </c>
      <c r="F947" s="198" t="s">
        <v>2452</v>
      </c>
      <c r="G947" s="192" t="s">
        <v>1872</v>
      </c>
      <c r="H947" s="3" t="s">
        <v>2252</v>
      </c>
      <c r="I947" s="3" t="s">
        <v>2128</v>
      </c>
    </row>
    <row r="948" spans="1:9" ht="12.75">
      <c r="A948" s="31" t="s">
        <v>1224</v>
      </c>
      <c r="B948" s="3" t="s">
        <v>2250</v>
      </c>
      <c r="C948" s="3" t="s">
        <v>2246</v>
      </c>
      <c r="D948" s="3">
        <v>500</v>
      </c>
      <c r="E948" s="192" t="s">
        <v>1037</v>
      </c>
      <c r="F948" s="198" t="s">
        <v>2453</v>
      </c>
      <c r="G948" s="192" t="s">
        <v>1871</v>
      </c>
      <c r="H948" s="3" t="s">
        <v>2252</v>
      </c>
      <c r="I948" s="3" t="s">
        <v>1258</v>
      </c>
    </row>
    <row r="949" spans="1:9" ht="12.75">
      <c r="A949" s="31" t="s">
        <v>1224</v>
      </c>
      <c r="B949" s="3" t="s">
        <v>2250</v>
      </c>
      <c r="C949" s="3" t="s">
        <v>2246</v>
      </c>
      <c r="D949" s="3">
        <v>500</v>
      </c>
      <c r="E949" s="195" t="s">
        <v>1038</v>
      </c>
      <c r="F949" s="197" t="s">
        <v>2454</v>
      </c>
      <c r="G949" s="195" t="s">
        <v>1872</v>
      </c>
      <c r="H949" s="3" t="s">
        <v>2252</v>
      </c>
      <c r="I949" s="3" t="s">
        <v>1258</v>
      </c>
    </row>
    <row r="950" spans="1:9" ht="12.75">
      <c r="A950" s="31" t="s">
        <v>1224</v>
      </c>
      <c r="B950" s="3" t="s">
        <v>2248</v>
      </c>
      <c r="C950" s="3" t="s">
        <v>2246</v>
      </c>
      <c r="D950" s="3">
        <v>100</v>
      </c>
      <c r="E950" s="192" t="s">
        <v>1039</v>
      </c>
      <c r="F950" s="198" t="s">
        <v>2455</v>
      </c>
      <c r="G950" s="192" t="s">
        <v>1871</v>
      </c>
      <c r="H950" s="3" t="s">
        <v>2252</v>
      </c>
      <c r="I950" s="3" t="s">
        <v>1258</v>
      </c>
    </row>
    <row r="951" spans="1:9" ht="12.75">
      <c r="A951" s="31" t="s">
        <v>1224</v>
      </c>
      <c r="B951" s="3" t="s">
        <v>2248</v>
      </c>
      <c r="C951" s="3" t="s">
        <v>2246</v>
      </c>
      <c r="D951" s="3">
        <v>1000</v>
      </c>
      <c r="E951" s="192" t="s">
        <v>1040</v>
      </c>
      <c r="F951" s="198" t="s">
        <v>2456</v>
      </c>
      <c r="G951" s="192" t="s">
        <v>1872</v>
      </c>
      <c r="H951" s="3" t="s">
        <v>2252</v>
      </c>
      <c r="I951" s="3" t="s">
        <v>1258</v>
      </c>
    </row>
    <row r="952" spans="1:9" ht="12.75">
      <c r="A952" s="31" t="s">
        <v>1224</v>
      </c>
      <c r="B952" s="27" t="s">
        <v>1627</v>
      </c>
      <c r="C952" s="3">
        <v>8</v>
      </c>
      <c r="D952" s="3"/>
      <c r="E952" s="192" t="s">
        <v>1032</v>
      </c>
      <c r="F952" s="198" t="s">
        <v>2457</v>
      </c>
      <c r="G952" s="152"/>
      <c r="H952" s="3" t="s">
        <v>2252</v>
      </c>
      <c r="I952" s="3" t="s">
        <v>1227</v>
      </c>
    </row>
    <row r="953" spans="1:9" ht="12.75">
      <c r="A953" s="33"/>
      <c r="B953" s="19"/>
      <c r="C953" s="19"/>
      <c r="D953" s="19"/>
      <c r="E953" s="145"/>
      <c r="F953" s="45"/>
      <c r="G953" s="149"/>
      <c r="H953" s="19"/>
      <c r="I953" s="19"/>
    </row>
    <row r="954" spans="1:9" ht="12.75">
      <c r="A954" s="43" t="s">
        <v>9</v>
      </c>
      <c r="B954" s="35" t="s">
        <v>2252</v>
      </c>
      <c r="C954" s="9">
        <v>3</v>
      </c>
      <c r="D954" s="9">
        <v>200</v>
      </c>
      <c r="E954" s="192" t="s">
        <v>820</v>
      </c>
      <c r="F954" s="198" t="s">
        <v>559</v>
      </c>
      <c r="G954" s="192" t="s">
        <v>1871</v>
      </c>
      <c r="H954" s="9" t="s">
        <v>2252</v>
      </c>
      <c r="I954" s="9" t="s">
        <v>1255</v>
      </c>
    </row>
    <row r="955" spans="1:9" ht="12.75">
      <c r="A955" s="15" t="s">
        <v>9</v>
      </c>
      <c r="B955" s="35"/>
      <c r="C955" s="9">
        <v>3</v>
      </c>
      <c r="D955" s="9">
        <v>200</v>
      </c>
      <c r="E955" s="192" t="s">
        <v>821</v>
      </c>
      <c r="F955" s="198" t="s">
        <v>555</v>
      </c>
      <c r="G955" s="192" t="s">
        <v>1872</v>
      </c>
      <c r="H955" s="9" t="s">
        <v>2252</v>
      </c>
      <c r="I955" s="9" t="s">
        <v>1255</v>
      </c>
    </row>
    <row r="956" spans="1:9" ht="12.75">
      <c r="A956" s="15" t="s">
        <v>9</v>
      </c>
      <c r="B956" s="9"/>
      <c r="C956" s="9">
        <v>3</v>
      </c>
      <c r="D956" s="9">
        <v>100</v>
      </c>
      <c r="E956" s="192" t="s">
        <v>822</v>
      </c>
      <c r="F956" s="198" t="s">
        <v>560</v>
      </c>
      <c r="G956" s="192" t="s">
        <v>1871</v>
      </c>
      <c r="H956" s="9" t="s">
        <v>2252</v>
      </c>
      <c r="I956" s="9" t="s">
        <v>1256</v>
      </c>
    </row>
    <row r="957" spans="1:9" ht="12.75">
      <c r="A957" s="15" t="s">
        <v>9</v>
      </c>
      <c r="B957" s="9"/>
      <c r="C957" s="9">
        <v>3</v>
      </c>
      <c r="D957" s="9">
        <v>100</v>
      </c>
      <c r="E957" s="195" t="s">
        <v>823</v>
      </c>
      <c r="F957" s="197" t="s">
        <v>556</v>
      </c>
      <c r="G957" s="195" t="s">
        <v>1872</v>
      </c>
      <c r="H957" s="9" t="s">
        <v>2252</v>
      </c>
      <c r="I957" s="9" t="s">
        <v>1256</v>
      </c>
    </row>
    <row r="958" spans="1:9" ht="12.75">
      <c r="A958" s="15" t="s">
        <v>9</v>
      </c>
      <c r="B958" s="126" t="s">
        <v>1639</v>
      </c>
      <c r="C958" s="29">
        <v>3</v>
      </c>
      <c r="D958" s="29">
        <v>200</v>
      </c>
      <c r="E958" s="192" t="s">
        <v>824</v>
      </c>
      <c r="F958" s="198" t="s">
        <v>561</v>
      </c>
      <c r="G958" s="192" t="s">
        <v>1871</v>
      </c>
      <c r="H958" s="29" t="s">
        <v>1639</v>
      </c>
      <c r="I958" s="29" t="s">
        <v>1255</v>
      </c>
    </row>
    <row r="959" spans="1:9" ht="12.75">
      <c r="A959" s="15" t="s">
        <v>9</v>
      </c>
      <c r="B959" s="35"/>
      <c r="C959" s="9">
        <v>3</v>
      </c>
      <c r="D959" s="9">
        <v>200</v>
      </c>
      <c r="E959" s="192" t="s">
        <v>825</v>
      </c>
      <c r="F959" s="198" t="s">
        <v>557</v>
      </c>
      <c r="G959" s="192" t="s">
        <v>1872</v>
      </c>
      <c r="H959" s="9" t="s">
        <v>1639</v>
      </c>
      <c r="I959" s="9" t="s">
        <v>1255</v>
      </c>
    </row>
    <row r="960" spans="1:9" ht="12.75">
      <c r="A960" s="15" t="s">
        <v>9</v>
      </c>
      <c r="B960" s="9"/>
      <c r="C960" s="9">
        <v>3</v>
      </c>
      <c r="D960" s="9">
        <v>100</v>
      </c>
      <c r="E960" s="192" t="s">
        <v>826</v>
      </c>
      <c r="F960" s="198" t="s">
        <v>2286</v>
      </c>
      <c r="G960" s="192" t="s">
        <v>1871</v>
      </c>
      <c r="H960" s="9" t="s">
        <v>1639</v>
      </c>
      <c r="I960" s="9" t="s">
        <v>1256</v>
      </c>
    </row>
    <row r="961" spans="1:9" ht="12.75">
      <c r="A961" s="15" t="s">
        <v>9</v>
      </c>
      <c r="B961" s="9"/>
      <c r="C961" s="9">
        <v>3</v>
      </c>
      <c r="D961" s="9">
        <v>100</v>
      </c>
      <c r="E961" s="192" t="s">
        <v>3516</v>
      </c>
      <c r="F961" s="198" t="s">
        <v>558</v>
      </c>
      <c r="G961" s="192" t="s">
        <v>1872</v>
      </c>
      <c r="H961" s="9" t="s">
        <v>1639</v>
      </c>
      <c r="I961" s="9" t="s">
        <v>1256</v>
      </c>
    </row>
    <row r="962" spans="1:9" ht="12.75">
      <c r="A962" s="15" t="s">
        <v>9</v>
      </c>
      <c r="B962" s="9" t="s">
        <v>2248</v>
      </c>
      <c r="C962" s="9" t="s">
        <v>2246</v>
      </c>
      <c r="D962" s="9">
        <v>100</v>
      </c>
      <c r="E962" s="195" t="s">
        <v>2288</v>
      </c>
      <c r="F962" s="197" t="s">
        <v>2287</v>
      </c>
      <c r="G962" s="195" t="s">
        <v>1871</v>
      </c>
      <c r="H962" s="9" t="s">
        <v>3349</v>
      </c>
      <c r="I962" s="9" t="s">
        <v>2128</v>
      </c>
    </row>
    <row r="963" spans="1:9" ht="12.75">
      <c r="A963" s="15" t="s">
        <v>9</v>
      </c>
      <c r="B963" s="29" t="s">
        <v>2248</v>
      </c>
      <c r="C963" s="29" t="s">
        <v>2246</v>
      </c>
      <c r="D963" s="29">
        <v>100</v>
      </c>
      <c r="E963" s="195" t="s">
        <v>2277</v>
      </c>
      <c r="F963" s="197" t="s">
        <v>2276</v>
      </c>
      <c r="G963" s="195" t="s">
        <v>1872</v>
      </c>
      <c r="H963" s="29" t="s">
        <v>3349</v>
      </c>
      <c r="I963" s="29" t="s">
        <v>2128</v>
      </c>
    </row>
    <row r="964" spans="1:9" ht="12.75">
      <c r="A964" s="15" t="s">
        <v>9</v>
      </c>
      <c r="B964" s="29" t="s">
        <v>2248</v>
      </c>
      <c r="C964" s="29" t="s">
        <v>2246</v>
      </c>
      <c r="D964" s="29">
        <v>100</v>
      </c>
      <c r="E964" s="192" t="s">
        <v>2282</v>
      </c>
      <c r="F964" s="198" t="s">
        <v>2281</v>
      </c>
      <c r="G964" s="192" t="s">
        <v>1871</v>
      </c>
      <c r="H964" s="29" t="s">
        <v>3349</v>
      </c>
      <c r="I964" s="29" t="s">
        <v>1258</v>
      </c>
    </row>
    <row r="965" spans="1:9" ht="12.75">
      <c r="A965" s="15" t="s">
        <v>9</v>
      </c>
      <c r="B965" s="29" t="s">
        <v>2248</v>
      </c>
      <c r="C965" s="29" t="s">
        <v>2246</v>
      </c>
      <c r="D965" s="29">
        <v>100</v>
      </c>
      <c r="E965" s="192" t="s">
        <v>2280</v>
      </c>
      <c r="F965" s="198" t="s">
        <v>2285</v>
      </c>
      <c r="G965" s="192" t="s">
        <v>1872</v>
      </c>
      <c r="H965" s="29" t="s">
        <v>3349</v>
      </c>
      <c r="I965" s="29" t="s">
        <v>1258</v>
      </c>
    </row>
    <row r="966" spans="1:9" ht="12.75">
      <c r="A966" s="15" t="s">
        <v>9</v>
      </c>
      <c r="B966" s="29" t="s">
        <v>2250</v>
      </c>
      <c r="C966" s="29" t="s">
        <v>2246</v>
      </c>
      <c r="D966" s="29">
        <v>50</v>
      </c>
      <c r="E966" s="192" t="s">
        <v>2284</v>
      </c>
      <c r="F966" s="198" t="s">
        <v>2283</v>
      </c>
      <c r="G966" s="192" t="s">
        <v>1871</v>
      </c>
      <c r="H966" s="29" t="s">
        <v>3349</v>
      </c>
      <c r="I966" s="29" t="s">
        <v>1258</v>
      </c>
    </row>
    <row r="967" spans="1:9" ht="12.75">
      <c r="A967" s="15" t="s">
        <v>9</v>
      </c>
      <c r="B967" s="29" t="s">
        <v>2250</v>
      </c>
      <c r="C967" s="29" t="s">
        <v>2246</v>
      </c>
      <c r="D967" s="29">
        <v>50</v>
      </c>
      <c r="E967" s="192" t="s">
        <v>2279</v>
      </c>
      <c r="F967" s="198" t="s">
        <v>2278</v>
      </c>
      <c r="G967" s="192" t="s">
        <v>1872</v>
      </c>
      <c r="H967" s="29" t="s">
        <v>3349</v>
      </c>
      <c r="I967" s="29" t="s">
        <v>1258</v>
      </c>
    </row>
    <row r="968" spans="1:9" ht="12.75">
      <c r="A968" s="15" t="s">
        <v>9</v>
      </c>
      <c r="B968" s="35" t="s">
        <v>1627</v>
      </c>
      <c r="C968" s="9">
        <v>3</v>
      </c>
      <c r="D968" s="38"/>
      <c r="E968" s="192" t="s">
        <v>3517</v>
      </c>
      <c r="F968" s="198" t="s">
        <v>562</v>
      </c>
      <c r="G968" s="150"/>
      <c r="H968" s="9" t="s">
        <v>1639</v>
      </c>
      <c r="I968" s="9" t="s">
        <v>1226</v>
      </c>
    </row>
    <row r="969" spans="1:9" ht="12.75">
      <c r="A969" s="15" t="s">
        <v>9</v>
      </c>
      <c r="B969" s="126" t="s">
        <v>1627</v>
      </c>
      <c r="C969" s="9">
        <v>3</v>
      </c>
      <c r="D969" s="38"/>
      <c r="E969" s="192" t="s">
        <v>3518</v>
      </c>
      <c r="F969" s="198" t="s">
        <v>2236</v>
      </c>
      <c r="G969" s="150"/>
      <c r="H969" s="9" t="s">
        <v>2252</v>
      </c>
      <c r="I969" s="9" t="s">
        <v>1226</v>
      </c>
    </row>
    <row r="970" spans="1:9" ht="12.75">
      <c r="A970" s="33"/>
      <c r="B970" s="19"/>
      <c r="C970" s="19"/>
      <c r="D970" s="19"/>
      <c r="E970" s="145"/>
      <c r="F970" s="45"/>
      <c r="G970" s="149"/>
      <c r="H970" s="19"/>
      <c r="I970" s="19"/>
    </row>
    <row r="971" spans="1:9" ht="12.75">
      <c r="A971" s="199" t="s">
        <v>3404</v>
      </c>
      <c r="B971" s="193" t="s">
        <v>1613</v>
      </c>
      <c r="C971" s="193">
        <v>2.5</v>
      </c>
      <c r="D971" s="193" t="str">
        <f>"1900"</f>
        <v>1900</v>
      </c>
      <c r="E971" s="193" t="s">
        <v>4116</v>
      </c>
      <c r="F971" s="197" t="s">
        <v>4117</v>
      </c>
      <c r="G971" s="192" t="s">
        <v>1871</v>
      </c>
      <c r="H971" s="193" t="s">
        <v>2252</v>
      </c>
      <c r="I971" s="193" t="s">
        <v>1255</v>
      </c>
    </row>
    <row r="972" spans="1:9" ht="12.75">
      <c r="A972" s="199" t="s">
        <v>3404</v>
      </c>
      <c r="B972" s="193" t="s">
        <v>1613</v>
      </c>
      <c r="C972" s="193">
        <v>2.5</v>
      </c>
      <c r="D972" s="193" t="str">
        <f>"1900"</f>
        <v>1900</v>
      </c>
      <c r="E972" s="193" t="s">
        <v>4118</v>
      </c>
      <c r="F972" s="197" t="s">
        <v>4119</v>
      </c>
      <c r="G972" s="192" t="s">
        <v>1872</v>
      </c>
      <c r="H972" s="193" t="s">
        <v>2252</v>
      </c>
      <c r="I972" s="193" t="s">
        <v>1255</v>
      </c>
    </row>
    <row r="973" spans="1:9" ht="12.75">
      <c r="A973" s="199" t="s">
        <v>3404</v>
      </c>
      <c r="B973" s="304" t="s">
        <v>4423</v>
      </c>
      <c r="C973" s="193">
        <v>2.5</v>
      </c>
      <c r="D973" s="193" t="str">
        <f>"950"</f>
        <v>950</v>
      </c>
      <c r="E973" s="193" t="s">
        <v>4122</v>
      </c>
      <c r="F973" s="380" t="s">
        <v>4123</v>
      </c>
      <c r="G973" s="192" t="s">
        <v>1871</v>
      </c>
      <c r="H973" s="193" t="s">
        <v>2252</v>
      </c>
      <c r="I973" s="193" t="s">
        <v>1256</v>
      </c>
    </row>
    <row r="974" spans="1:9" ht="12.75">
      <c r="A974" s="199" t="s">
        <v>3404</v>
      </c>
      <c r="B974" s="304" t="s">
        <v>4423</v>
      </c>
      <c r="C974" s="193">
        <v>2.5</v>
      </c>
      <c r="D974" s="193" t="str">
        <f>"950"</f>
        <v>950</v>
      </c>
      <c r="E974" s="193" t="s">
        <v>4124</v>
      </c>
      <c r="F974" s="197" t="s">
        <v>4125</v>
      </c>
      <c r="G974" s="192" t="s">
        <v>1872</v>
      </c>
      <c r="H974" s="193" t="s">
        <v>2252</v>
      </c>
      <c r="I974" s="193" t="s">
        <v>1256</v>
      </c>
    </row>
    <row r="975" spans="1:9" ht="12.75">
      <c r="A975" s="199" t="s">
        <v>3404</v>
      </c>
      <c r="B975" s="193" t="s">
        <v>4128</v>
      </c>
      <c r="C975" s="193">
        <v>2.5</v>
      </c>
      <c r="D975" s="193" t="str">
        <f>"300"</f>
        <v>300</v>
      </c>
      <c r="E975" s="193" t="s">
        <v>4126</v>
      </c>
      <c r="F975" s="197" t="s">
        <v>4127</v>
      </c>
      <c r="G975" s="192" t="s">
        <v>1871</v>
      </c>
      <c r="H975" s="193" t="s">
        <v>2252</v>
      </c>
      <c r="I975" s="193" t="s">
        <v>1256</v>
      </c>
    </row>
    <row r="976" spans="1:9" ht="12.75">
      <c r="A976" s="199" t="s">
        <v>3404</v>
      </c>
      <c r="B976" s="193" t="s">
        <v>4128</v>
      </c>
      <c r="C976" s="193">
        <v>2.5</v>
      </c>
      <c r="D976" s="193" t="str">
        <f>"300"</f>
        <v>300</v>
      </c>
      <c r="E976" s="193" t="s">
        <v>4129</v>
      </c>
      <c r="F976" s="197" t="s">
        <v>4130</v>
      </c>
      <c r="G976" s="192" t="s">
        <v>1872</v>
      </c>
      <c r="H976" s="193" t="s">
        <v>2252</v>
      </c>
      <c r="I976" s="193" t="s">
        <v>1256</v>
      </c>
    </row>
    <row r="977" spans="1:9" ht="12.75">
      <c r="A977" s="199" t="s">
        <v>3404</v>
      </c>
      <c r="B977" s="193" t="s">
        <v>4151</v>
      </c>
      <c r="C977" s="193" t="str">
        <f aca="true" t="shared" si="0" ref="C977:C982">"2.5"</f>
        <v>2.5</v>
      </c>
      <c r="D977" s="193">
        <v>1300</v>
      </c>
      <c r="E977" s="193" t="s">
        <v>4137</v>
      </c>
      <c r="F977" s="197" t="s">
        <v>4138</v>
      </c>
      <c r="G977" s="192" t="s">
        <v>1871</v>
      </c>
      <c r="H977" s="193" t="s">
        <v>1332</v>
      </c>
      <c r="I977" s="193" t="s">
        <v>1256</v>
      </c>
    </row>
    <row r="978" spans="1:9" ht="12.75">
      <c r="A978" s="199" t="s">
        <v>3404</v>
      </c>
      <c r="B978" s="193" t="s">
        <v>4151</v>
      </c>
      <c r="C978" s="193" t="str">
        <f t="shared" si="0"/>
        <v>2.5</v>
      </c>
      <c r="D978" s="193">
        <v>1300</v>
      </c>
      <c r="E978" s="193" t="s">
        <v>4143</v>
      </c>
      <c r="F978" s="197" t="s">
        <v>4144</v>
      </c>
      <c r="G978" s="192" t="s">
        <v>1872</v>
      </c>
      <c r="H978" s="193" t="s">
        <v>1332</v>
      </c>
      <c r="I978" s="193" t="s">
        <v>1256</v>
      </c>
    </row>
    <row r="979" spans="1:9" ht="12.75">
      <c r="A979" s="199" t="s">
        <v>3404</v>
      </c>
      <c r="B979" s="193" t="s">
        <v>4152</v>
      </c>
      <c r="C979" s="193" t="str">
        <f t="shared" si="0"/>
        <v>2.5</v>
      </c>
      <c r="D979" s="193">
        <v>1300</v>
      </c>
      <c r="E979" s="193" t="s">
        <v>4141</v>
      </c>
      <c r="F979" s="197" t="s">
        <v>4142</v>
      </c>
      <c r="G979" s="192" t="s">
        <v>1871</v>
      </c>
      <c r="H979" s="193" t="s">
        <v>1332</v>
      </c>
      <c r="I979" s="193" t="s">
        <v>1256</v>
      </c>
    </row>
    <row r="980" spans="1:9" ht="12.75">
      <c r="A980" s="199" t="s">
        <v>3404</v>
      </c>
      <c r="B980" s="193" t="s">
        <v>4152</v>
      </c>
      <c r="C980" s="193" t="str">
        <f t="shared" si="0"/>
        <v>2.5</v>
      </c>
      <c r="D980" s="193">
        <v>1300</v>
      </c>
      <c r="E980" s="193" t="s">
        <v>4147</v>
      </c>
      <c r="F980" s="197" t="s">
        <v>4148</v>
      </c>
      <c r="G980" s="192" t="s">
        <v>1872</v>
      </c>
      <c r="H980" s="193" t="s">
        <v>1332</v>
      </c>
      <c r="I980" s="193" t="s">
        <v>1256</v>
      </c>
    </row>
    <row r="981" spans="1:9" ht="12.75">
      <c r="A981" s="199" t="s">
        <v>3404</v>
      </c>
      <c r="B981" s="193" t="s">
        <v>4153</v>
      </c>
      <c r="C981" s="193" t="str">
        <f t="shared" si="0"/>
        <v>2.5</v>
      </c>
      <c r="D981" s="193">
        <v>1300</v>
      </c>
      <c r="E981" s="193" t="s">
        <v>4139</v>
      </c>
      <c r="F981" s="197" t="s">
        <v>4140</v>
      </c>
      <c r="G981" s="192" t="s">
        <v>1871</v>
      </c>
      <c r="H981" s="193" t="s">
        <v>1332</v>
      </c>
      <c r="I981" s="193" t="s">
        <v>1256</v>
      </c>
    </row>
    <row r="982" spans="1:9" ht="12.75">
      <c r="A982" s="199" t="s">
        <v>3404</v>
      </c>
      <c r="B982" s="193" t="s">
        <v>4153</v>
      </c>
      <c r="C982" s="193" t="str">
        <f t="shared" si="0"/>
        <v>2.5</v>
      </c>
      <c r="D982" s="193">
        <v>1300</v>
      </c>
      <c r="E982" s="193" t="s">
        <v>4145</v>
      </c>
      <c r="F982" s="197" t="s">
        <v>4146</v>
      </c>
      <c r="G982" s="192" t="s">
        <v>1872</v>
      </c>
      <c r="H982" s="193" t="s">
        <v>1332</v>
      </c>
      <c r="I982" s="193" t="s">
        <v>1256</v>
      </c>
    </row>
    <row r="983" spans="1:9" ht="12.75">
      <c r="A983" s="199" t="s">
        <v>3404</v>
      </c>
      <c r="B983" s="193" t="s">
        <v>2248</v>
      </c>
      <c r="C983" s="193" t="s">
        <v>2246</v>
      </c>
      <c r="D983" s="193" t="str">
        <f>"950"</f>
        <v>950</v>
      </c>
      <c r="E983" s="193" t="s">
        <v>4106</v>
      </c>
      <c r="F983" s="197" t="s">
        <v>4107</v>
      </c>
      <c r="G983" s="192" t="s">
        <v>1871</v>
      </c>
      <c r="H983" s="193" t="s">
        <v>1332</v>
      </c>
      <c r="I983" s="193" t="s">
        <v>4154</v>
      </c>
    </row>
    <row r="984" spans="1:9" ht="12.75">
      <c r="A984" s="199" t="s">
        <v>3404</v>
      </c>
      <c r="B984" s="193" t="s">
        <v>2248</v>
      </c>
      <c r="C984" s="193" t="s">
        <v>2246</v>
      </c>
      <c r="D984" s="193" t="str">
        <f>"950"</f>
        <v>950</v>
      </c>
      <c r="E984" s="193" t="s">
        <v>4149</v>
      </c>
      <c r="F984" s="197" t="s">
        <v>4150</v>
      </c>
      <c r="G984" s="192" t="s">
        <v>1872</v>
      </c>
      <c r="H984" s="193" t="s">
        <v>1332</v>
      </c>
      <c r="I984" s="193" t="s">
        <v>4154</v>
      </c>
    </row>
    <row r="985" spans="1:9" ht="12.75">
      <c r="A985" s="199" t="s">
        <v>3404</v>
      </c>
      <c r="B985" s="193" t="s">
        <v>2250</v>
      </c>
      <c r="C985" s="193" t="s">
        <v>2246</v>
      </c>
      <c r="D985" s="193" t="str">
        <f>"475"</f>
        <v>475</v>
      </c>
      <c r="E985" s="193" t="s">
        <v>4108</v>
      </c>
      <c r="F985" s="197" t="s">
        <v>4109</v>
      </c>
      <c r="G985" s="192" t="s">
        <v>1871</v>
      </c>
      <c r="H985" s="193" t="s">
        <v>1332</v>
      </c>
      <c r="I985" s="193" t="s">
        <v>1258</v>
      </c>
    </row>
    <row r="986" spans="1:9" ht="12.75">
      <c r="A986" s="199" t="s">
        <v>3404</v>
      </c>
      <c r="B986" s="193" t="s">
        <v>2250</v>
      </c>
      <c r="C986" s="193" t="s">
        <v>2246</v>
      </c>
      <c r="D986" s="193" t="str">
        <f>"475"</f>
        <v>475</v>
      </c>
      <c r="E986" s="193" t="s">
        <v>4110</v>
      </c>
      <c r="F986" s="197" t="s">
        <v>4111</v>
      </c>
      <c r="G986" s="192" t="s">
        <v>1872</v>
      </c>
      <c r="H986" s="193" t="s">
        <v>1332</v>
      </c>
      <c r="I986" s="193" t="s">
        <v>1258</v>
      </c>
    </row>
    <row r="987" spans="1:9" ht="12.75">
      <c r="A987" s="199" t="s">
        <v>3404</v>
      </c>
      <c r="B987" s="193" t="s">
        <v>2248</v>
      </c>
      <c r="C987" s="193" t="s">
        <v>2246</v>
      </c>
      <c r="D987" s="193">
        <v>950</v>
      </c>
      <c r="E987" s="193" t="s">
        <v>4112</v>
      </c>
      <c r="F987" s="197" t="s">
        <v>4113</v>
      </c>
      <c r="G987" s="192" t="s">
        <v>1871</v>
      </c>
      <c r="H987" s="193" t="s">
        <v>1332</v>
      </c>
      <c r="I987" s="193" t="s">
        <v>1258</v>
      </c>
    </row>
    <row r="988" spans="1:9" ht="12.75">
      <c r="A988" s="199" t="s">
        <v>3404</v>
      </c>
      <c r="B988" s="9" t="s">
        <v>2248</v>
      </c>
      <c r="C988" s="9" t="s">
        <v>2246</v>
      </c>
      <c r="D988" s="193">
        <v>950</v>
      </c>
      <c r="E988" s="192" t="s">
        <v>4114</v>
      </c>
      <c r="F988" s="197" t="s">
        <v>4115</v>
      </c>
      <c r="G988" s="192" t="s">
        <v>1872</v>
      </c>
      <c r="H988" s="193" t="s">
        <v>1332</v>
      </c>
      <c r="I988" s="9" t="s">
        <v>1258</v>
      </c>
    </row>
    <row r="989" spans="1:9" ht="12.75">
      <c r="A989" s="199" t="s">
        <v>3404</v>
      </c>
      <c r="B989" s="193" t="s">
        <v>1627</v>
      </c>
      <c r="C989" s="193">
        <v>2.5</v>
      </c>
      <c r="D989" s="193"/>
      <c r="E989" s="193" t="s">
        <v>4120</v>
      </c>
      <c r="F989" s="197" t="s">
        <v>4121</v>
      </c>
      <c r="G989" s="197"/>
      <c r="H989" s="193" t="s">
        <v>1332</v>
      </c>
      <c r="I989" s="193" t="s">
        <v>1226</v>
      </c>
    </row>
    <row r="990" spans="1:9" ht="12.75">
      <c r="A990" s="33"/>
      <c r="B990" s="19"/>
      <c r="C990" s="19"/>
      <c r="D990" s="19"/>
      <c r="E990" s="145"/>
      <c r="F990" s="45"/>
      <c r="G990" s="149"/>
      <c r="H990" s="19"/>
      <c r="I990" s="19"/>
    </row>
    <row r="991" spans="1:9" ht="12.75">
      <c r="A991" s="15" t="s">
        <v>1225</v>
      </c>
      <c r="B991" s="35" t="s">
        <v>2252</v>
      </c>
      <c r="C991" s="9">
        <v>3</v>
      </c>
      <c r="D991" s="9">
        <v>400</v>
      </c>
      <c r="E991" s="195" t="s">
        <v>1164</v>
      </c>
      <c r="F991" s="197" t="s">
        <v>2458</v>
      </c>
      <c r="G991" s="195" t="s">
        <v>1871</v>
      </c>
      <c r="H991" s="9" t="s">
        <v>2252</v>
      </c>
      <c r="I991" s="9" t="s">
        <v>1255</v>
      </c>
    </row>
    <row r="992" spans="1:9" ht="12.75">
      <c r="A992" s="15" t="s">
        <v>1225</v>
      </c>
      <c r="B992" s="9"/>
      <c r="C992" s="9">
        <v>3</v>
      </c>
      <c r="D992" s="9">
        <v>400</v>
      </c>
      <c r="E992" s="192" t="s">
        <v>1165</v>
      </c>
      <c r="F992" s="198" t="s">
        <v>2459</v>
      </c>
      <c r="G992" s="192" t="s">
        <v>1872</v>
      </c>
      <c r="H992" s="9" t="s">
        <v>2252</v>
      </c>
      <c r="I992" s="9" t="s">
        <v>1255</v>
      </c>
    </row>
    <row r="993" spans="1:9" ht="12.75">
      <c r="A993" s="15" t="s">
        <v>1225</v>
      </c>
      <c r="B993" s="9"/>
      <c r="C993" s="9">
        <v>3</v>
      </c>
      <c r="D993" s="9">
        <v>150</v>
      </c>
      <c r="E993" s="192" t="s">
        <v>1167</v>
      </c>
      <c r="F993" s="198" t="s">
        <v>2460</v>
      </c>
      <c r="G993" s="192" t="s">
        <v>1871</v>
      </c>
      <c r="H993" s="9" t="s">
        <v>2252</v>
      </c>
      <c r="I993" s="9" t="s">
        <v>1256</v>
      </c>
    </row>
    <row r="994" spans="1:9" ht="12.75">
      <c r="A994" s="15" t="s">
        <v>1225</v>
      </c>
      <c r="B994" s="9"/>
      <c r="C994" s="9">
        <v>3</v>
      </c>
      <c r="D994" s="9">
        <v>150</v>
      </c>
      <c r="E994" s="195" t="s">
        <v>1168</v>
      </c>
      <c r="F994" s="197" t="s">
        <v>2461</v>
      </c>
      <c r="G994" s="195" t="s">
        <v>1872</v>
      </c>
      <c r="H994" s="9" t="s">
        <v>2252</v>
      </c>
      <c r="I994" s="9" t="s">
        <v>1256</v>
      </c>
    </row>
    <row r="995" spans="1:9" ht="12.75">
      <c r="A995" s="15" t="s">
        <v>1225</v>
      </c>
      <c r="B995" s="35" t="s">
        <v>1627</v>
      </c>
      <c r="C995" s="9">
        <v>3</v>
      </c>
      <c r="D995" s="9"/>
      <c r="E995" s="192" t="s">
        <v>1166</v>
      </c>
      <c r="F995" s="198" t="s">
        <v>2462</v>
      </c>
      <c r="G995" s="150"/>
      <c r="H995" s="9" t="s">
        <v>2252</v>
      </c>
      <c r="I995" s="9" t="s">
        <v>1226</v>
      </c>
    </row>
    <row r="996" spans="1:9" ht="12.75">
      <c r="A996" s="33"/>
      <c r="B996" s="19"/>
      <c r="C996" s="19"/>
      <c r="D996" s="19"/>
      <c r="E996" s="145"/>
      <c r="F996" s="45"/>
      <c r="G996" s="149"/>
      <c r="H996" s="19"/>
      <c r="I996" s="19"/>
    </row>
    <row r="997" spans="2:9" s="34" customFormat="1" ht="12.75">
      <c r="B997" s="267"/>
      <c r="C997" s="267"/>
      <c r="D997" s="267"/>
      <c r="E997" s="268"/>
      <c r="F997" s="269"/>
      <c r="G997" s="270"/>
      <c r="H997" s="267"/>
      <c r="I997" s="267"/>
    </row>
    <row r="1008" ht="12.75"/>
    <row r="1009" ht="12.75"/>
    <row r="1010" ht="12.75"/>
    <row r="1011" ht="12.75"/>
  </sheetData>
  <sheetProtection/>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17"/>
  </sheetPr>
  <dimension ref="A1:IU820"/>
  <sheetViews>
    <sheetView zoomScalePageLayoutView="0" workbookViewId="0" topLeftCell="A569">
      <selection activeCell="F579" sqref="F579"/>
    </sheetView>
  </sheetViews>
  <sheetFormatPr defaultColWidth="9.140625" defaultRowHeight="12.75"/>
  <cols>
    <col min="1" max="1" width="27.00390625" style="329" customWidth="1"/>
    <col min="2" max="2" width="48.00390625" style="354" bestFit="1" customWidth="1"/>
    <col min="3" max="3" width="8.140625" style="354" customWidth="1"/>
    <col min="4" max="4" width="11.140625" style="354" customWidth="1"/>
    <col min="5" max="5" width="18.8515625" style="354" customWidth="1"/>
    <col min="6" max="6" width="9.7109375" style="511" bestFit="1" customWidth="1"/>
    <col min="7" max="7" width="11.8515625" style="354" bestFit="1" customWidth="1"/>
    <col min="8" max="8" width="8.421875" style="354" customWidth="1"/>
    <col min="9" max="9" width="15.140625" style="354" bestFit="1" customWidth="1"/>
    <col min="10" max="16384" width="9.140625" style="329" customWidth="1"/>
  </cols>
  <sheetData>
    <row r="1" spans="1:255" s="328" customFormat="1" ht="15.75">
      <c r="A1" s="225" t="s">
        <v>2633</v>
      </c>
      <c r="B1" s="226"/>
      <c r="C1" s="227"/>
      <c r="D1" s="227"/>
      <c r="E1" s="227"/>
      <c r="F1" s="509"/>
      <c r="G1" s="228"/>
      <c r="H1" s="227"/>
      <c r="I1" s="227"/>
      <c r="J1" s="229"/>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0"/>
      <c r="DR1" s="230"/>
      <c r="DS1" s="230"/>
      <c r="DT1" s="230"/>
      <c r="DU1" s="230"/>
      <c r="DV1" s="230"/>
      <c r="DW1" s="230"/>
      <c r="DX1" s="230"/>
      <c r="DY1" s="230"/>
      <c r="DZ1" s="230"/>
      <c r="EA1" s="230"/>
      <c r="EB1" s="230"/>
      <c r="EC1" s="230"/>
      <c r="ED1" s="230"/>
      <c r="EE1" s="230"/>
      <c r="EF1" s="230"/>
      <c r="EG1" s="230"/>
      <c r="EH1" s="230"/>
      <c r="EI1" s="230"/>
      <c r="EJ1" s="230"/>
      <c r="EK1" s="230"/>
      <c r="EL1" s="230"/>
      <c r="EM1" s="230"/>
      <c r="EN1" s="230"/>
      <c r="EO1" s="230"/>
      <c r="EP1" s="230"/>
      <c r="EQ1" s="230"/>
      <c r="ER1" s="230"/>
      <c r="ES1" s="230"/>
      <c r="ET1" s="230"/>
      <c r="EU1" s="230"/>
      <c r="EV1" s="230"/>
      <c r="EW1" s="230"/>
      <c r="EX1" s="230"/>
      <c r="EY1" s="230"/>
      <c r="EZ1" s="230"/>
      <c r="FA1" s="230"/>
      <c r="FB1" s="230"/>
      <c r="FC1" s="230"/>
      <c r="FD1" s="230"/>
      <c r="FE1" s="230"/>
      <c r="FF1" s="230"/>
      <c r="FG1" s="230"/>
      <c r="FH1" s="230"/>
      <c r="FI1" s="230"/>
      <c r="FJ1" s="230"/>
      <c r="FK1" s="230"/>
      <c r="FL1" s="230"/>
      <c r="FM1" s="230"/>
      <c r="FN1" s="230"/>
      <c r="FO1" s="230"/>
      <c r="FP1" s="230"/>
      <c r="FQ1" s="230"/>
      <c r="FR1" s="230"/>
      <c r="FS1" s="230"/>
      <c r="FT1" s="230"/>
      <c r="FU1" s="230"/>
      <c r="FV1" s="230"/>
      <c r="FW1" s="230"/>
      <c r="FX1" s="230"/>
      <c r="FY1" s="230"/>
      <c r="FZ1" s="230"/>
      <c r="GA1" s="230"/>
      <c r="GB1" s="230"/>
      <c r="GC1" s="230"/>
      <c r="GD1" s="230"/>
      <c r="GE1" s="230"/>
      <c r="GF1" s="230"/>
      <c r="GG1" s="230"/>
      <c r="GH1" s="230"/>
      <c r="GI1" s="230"/>
      <c r="GJ1" s="230"/>
      <c r="GK1" s="230"/>
      <c r="GL1" s="230"/>
      <c r="GM1" s="230"/>
      <c r="GN1" s="230"/>
      <c r="GO1" s="230"/>
      <c r="GP1" s="230"/>
      <c r="GQ1" s="230"/>
      <c r="GR1" s="230"/>
      <c r="GS1" s="230"/>
      <c r="GT1" s="230"/>
      <c r="GU1" s="230"/>
      <c r="GV1" s="230"/>
      <c r="GW1" s="230"/>
      <c r="GX1" s="230"/>
      <c r="GY1" s="230"/>
      <c r="GZ1" s="230"/>
      <c r="HA1" s="230"/>
      <c r="HB1" s="230"/>
      <c r="HC1" s="230"/>
      <c r="HD1" s="230"/>
      <c r="HE1" s="230"/>
      <c r="HF1" s="230"/>
      <c r="HG1" s="230"/>
      <c r="HH1" s="230"/>
      <c r="HI1" s="230"/>
      <c r="HJ1" s="230"/>
      <c r="HK1" s="230"/>
      <c r="HL1" s="230"/>
      <c r="HM1" s="230"/>
      <c r="HN1" s="230"/>
      <c r="HO1" s="230"/>
      <c r="HP1" s="230"/>
      <c r="HQ1" s="230"/>
      <c r="HR1" s="230"/>
      <c r="HS1" s="230"/>
      <c r="HT1" s="230"/>
      <c r="HU1" s="230"/>
      <c r="HV1" s="230"/>
      <c r="HW1" s="230"/>
      <c r="HX1" s="230"/>
      <c r="HY1" s="230"/>
      <c r="HZ1" s="230"/>
      <c r="IA1" s="230"/>
      <c r="IB1" s="230"/>
      <c r="IC1" s="230"/>
      <c r="ID1" s="230"/>
      <c r="IE1" s="230"/>
      <c r="IF1" s="230"/>
      <c r="IG1" s="230"/>
      <c r="IH1" s="230"/>
      <c r="II1" s="230"/>
      <c r="IJ1" s="230"/>
      <c r="IK1" s="230"/>
      <c r="IL1" s="230"/>
      <c r="IM1" s="230"/>
      <c r="IN1" s="230"/>
      <c r="IO1" s="230"/>
      <c r="IP1" s="230"/>
      <c r="IQ1" s="230"/>
      <c r="IR1" s="230"/>
      <c r="IS1" s="230"/>
      <c r="IT1" s="230"/>
      <c r="IU1" s="230"/>
    </row>
    <row r="2" spans="1:255" s="328" customFormat="1" ht="16.5" thickBot="1">
      <c r="A2" s="231" t="s">
        <v>4462</v>
      </c>
      <c r="B2" s="226"/>
      <c r="C2" s="227"/>
      <c r="D2" s="227"/>
      <c r="E2" s="227"/>
      <c r="F2" s="509"/>
      <c r="G2" s="228"/>
      <c r="H2" s="227"/>
      <c r="I2" s="227"/>
      <c r="J2" s="229"/>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230"/>
      <c r="FF2" s="230"/>
      <c r="FG2" s="230"/>
      <c r="FH2" s="230"/>
      <c r="FI2" s="230"/>
      <c r="FJ2" s="230"/>
      <c r="FK2" s="230"/>
      <c r="FL2" s="230"/>
      <c r="FM2" s="230"/>
      <c r="FN2" s="230"/>
      <c r="FO2" s="230"/>
      <c r="FP2" s="230"/>
      <c r="FQ2" s="230"/>
      <c r="FR2" s="230"/>
      <c r="FS2" s="230"/>
      <c r="FT2" s="230"/>
      <c r="FU2" s="230"/>
      <c r="FV2" s="230"/>
      <c r="FW2" s="230"/>
      <c r="FX2" s="230"/>
      <c r="FY2" s="230"/>
      <c r="FZ2" s="230"/>
      <c r="GA2" s="230"/>
      <c r="GB2" s="230"/>
      <c r="GC2" s="230"/>
      <c r="GD2" s="230"/>
      <c r="GE2" s="230"/>
      <c r="GF2" s="230"/>
      <c r="GG2" s="230"/>
      <c r="GH2" s="230"/>
      <c r="GI2" s="230"/>
      <c r="GJ2" s="230"/>
      <c r="GK2" s="230"/>
      <c r="GL2" s="230"/>
      <c r="GM2" s="230"/>
      <c r="GN2" s="230"/>
      <c r="GO2" s="230"/>
      <c r="GP2" s="230"/>
      <c r="GQ2" s="230"/>
      <c r="GR2" s="230"/>
      <c r="GS2" s="230"/>
      <c r="GT2" s="230"/>
      <c r="GU2" s="230"/>
      <c r="GV2" s="230"/>
      <c r="GW2" s="230"/>
      <c r="GX2" s="230"/>
      <c r="GY2" s="230"/>
      <c r="GZ2" s="230"/>
      <c r="HA2" s="230"/>
      <c r="HB2" s="230"/>
      <c r="HC2" s="230"/>
      <c r="HD2" s="230"/>
      <c r="HE2" s="230"/>
      <c r="HF2" s="230"/>
      <c r="HG2" s="230"/>
      <c r="HH2" s="230"/>
      <c r="HI2" s="230"/>
      <c r="HJ2" s="230"/>
      <c r="HK2" s="230"/>
      <c r="HL2" s="230"/>
      <c r="HM2" s="230"/>
      <c r="HN2" s="230"/>
      <c r="HO2" s="230"/>
      <c r="HP2" s="230"/>
      <c r="HQ2" s="230"/>
      <c r="HR2" s="230"/>
      <c r="HS2" s="230"/>
      <c r="HT2" s="230"/>
      <c r="HU2" s="230"/>
      <c r="HV2" s="230"/>
      <c r="HW2" s="230"/>
      <c r="HX2" s="230"/>
      <c r="HY2" s="230"/>
      <c r="HZ2" s="230"/>
      <c r="IA2" s="230"/>
      <c r="IB2" s="230"/>
      <c r="IC2" s="230"/>
      <c r="ID2" s="230"/>
      <c r="IE2" s="230"/>
      <c r="IF2" s="230"/>
      <c r="IG2" s="230"/>
      <c r="IH2" s="230"/>
      <c r="II2" s="230"/>
      <c r="IJ2" s="230"/>
      <c r="IK2" s="230"/>
      <c r="IL2" s="230"/>
      <c r="IM2" s="230"/>
      <c r="IN2" s="230"/>
      <c r="IO2" s="230"/>
      <c r="IP2" s="230"/>
      <c r="IQ2" s="230"/>
      <c r="IR2" s="230"/>
      <c r="IS2" s="230"/>
      <c r="IT2" s="230"/>
      <c r="IU2" s="230"/>
    </row>
    <row r="3" spans="1:255" ht="13.5" thickBot="1">
      <c r="A3" s="50" t="s">
        <v>2240</v>
      </c>
      <c r="B3" s="51" t="s">
        <v>1254</v>
      </c>
      <c r="C3" s="50" t="s">
        <v>2241</v>
      </c>
      <c r="D3" s="50" t="s">
        <v>2245</v>
      </c>
      <c r="E3" s="185" t="s">
        <v>2239</v>
      </c>
      <c r="F3" s="156" t="s">
        <v>1874</v>
      </c>
      <c r="G3" s="157" t="s">
        <v>2244</v>
      </c>
      <c r="H3" s="50" t="s">
        <v>2242</v>
      </c>
      <c r="I3" s="50" t="s">
        <v>2243</v>
      </c>
      <c r="J3" s="52"/>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row>
    <row r="4" spans="1:255" ht="12.75">
      <c r="A4" s="59"/>
      <c r="B4" s="60"/>
      <c r="C4" s="61"/>
      <c r="D4" s="61"/>
      <c r="E4" s="62"/>
      <c r="F4" s="63"/>
      <c r="G4" s="61"/>
      <c r="H4" s="61"/>
      <c r="I4" s="61"/>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row>
    <row r="5" spans="1:255" ht="12.75">
      <c r="A5" s="4" t="s">
        <v>1638</v>
      </c>
      <c r="B5" s="68" t="s">
        <v>2252</v>
      </c>
      <c r="C5" s="55">
        <v>9</v>
      </c>
      <c r="D5" s="331">
        <v>160</v>
      </c>
      <c r="E5" s="186" t="s">
        <v>3415</v>
      </c>
      <c r="F5" s="201" t="s">
        <v>923</v>
      </c>
      <c r="G5" s="186" t="s">
        <v>1871</v>
      </c>
      <c r="H5" s="55" t="s">
        <v>2252</v>
      </c>
      <c r="I5" s="55" t="s">
        <v>1255</v>
      </c>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row>
    <row r="6" spans="1:255" ht="12.75">
      <c r="A6" s="57" t="s">
        <v>1638</v>
      </c>
      <c r="B6" s="58"/>
      <c r="C6" s="55">
        <v>9</v>
      </c>
      <c r="D6" s="331">
        <v>160</v>
      </c>
      <c r="E6" s="187" t="s">
        <v>3416</v>
      </c>
      <c r="F6" s="200" t="s">
        <v>924</v>
      </c>
      <c r="G6" s="187" t="s">
        <v>1872</v>
      </c>
      <c r="H6" s="55" t="s">
        <v>2252</v>
      </c>
      <c r="I6" s="55" t="s">
        <v>1255</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row>
    <row r="7" spans="1:255" ht="12.75">
      <c r="A7" s="57" t="s">
        <v>1638</v>
      </c>
      <c r="B7" s="68" t="s">
        <v>1639</v>
      </c>
      <c r="C7" s="55">
        <v>9</v>
      </c>
      <c r="D7" s="331">
        <v>160</v>
      </c>
      <c r="E7" s="187" t="s">
        <v>3417</v>
      </c>
      <c r="F7" s="200" t="s">
        <v>925</v>
      </c>
      <c r="G7" s="187" t="s">
        <v>1871</v>
      </c>
      <c r="H7" s="55" t="s">
        <v>1639</v>
      </c>
      <c r="I7" s="55" t="s">
        <v>1255</v>
      </c>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row>
    <row r="8" spans="1:255" ht="12.75">
      <c r="A8" s="57" t="s">
        <v>1638</v>
      </c>
      <c r="B8" s="58"/>
      <c r="C8" s="55">
        <v>9</v>
      </c>
      <c r="D8" s="331">
        <v>160</v>
      </c>
      <c r="E8" s="186" t="s">
        <v>3418</v>
      </c>
      <c r="F8" s="201" t="s">
        <v>926</v>
      </c>
      <c r="G8" s="186" t="s">
        <v>1872</v>
      </c>
      <c r="H8" s="55" t="s">
        <v>1639</v>
      </c>
      <c r="I8" s="55" t="s">
        <v>1255</v>
      </c>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row>
    <row r="9" spans="1:255" ht="12.75">
      <c r="A9" s="57" t="s">
        <v>1638</v>
      </c>
      <c r="B9" s="58" t="s">
        <v>3347</v>
      </c>
      <c r="C9" s="55" t="s">
        <v>2246</v>
      </c>
      <c r="D9" s="55">
        <v>80</v>
      </c>
      <c r="E9" s="186" t="s">
        <v>3419</v>
      </c>
      <c r="F9" s="201" t="s">
        <v>927</v>
      </c>
      <c r="G9" s="186" t="s">
        <v>1871</v>
      </c>
      <c r="H9" s="55" t="s">
        <v>2246</v>
      </c>
      <c r="I9" s="55" t="s">
        <v>2128</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row>
    <row r="10" spans="1:255" ht="12.75">
      <c r="A10" s="57" t="s">
        <v>1638</v>
      </c>
      <c r="B10" s="58" t="s">
        <v>3347</v>
      </c>
      <c r="C10" s="55" t="s">
        <v>2246</v>
      </c>
      <c r="D10" s="55">
        <v>80</v>
      </c>
      <c r="E10" s="186" t="s">
        <v>3420</v>
      </c>
      <c r="F10" s="201" t="s">
        <v>928</v>
      </c>
      <c r="G10" s="186" t="s">
        <v>1872</v>
      </c>
      <c r="H10" s="55" t="s">
        <v>2246</v>
      </c>
      <c r="I10" s="55" t="s">
        <v>2128</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row>
    <row r="11" spans="1:255" ht="12.75">
      <c r="A11" s="57" t="s">
        <v>1638</v>
      </c>
      <c r="B11" s="58" t="s">
        <v>1259</v>
      </c>
      <c r="C11" s="55" t="s">
        <v>2246</v>
      </c>
      <c r="D11" s="55">
        <v>40</v>
      </c>
      <c r="E11" s="186" t="s">
        <v>3421</v>
      </c>
      <c r="F11" s="201" t="s">
        <v>929</v>
      </c>
      <c r="G11" s="186" t="s">
        <v>1871</v>
      </c>
      <c r="H11" s="55" t="s">
        <v>2246</v>
      </c>
      <c r="I11" s="55" t="s">
        <v>1258</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row>
    <row r="12" spans="1:255" ht="12.75">
      <c r="A12" s="57" t="s">
        <v>1638</v>
      </c>
      <c r="B12" s="58" t="s">
        <v>1259</v>
      </c>
      <c r="C12" s="55" t="s">
        <v>2246</v>
      </c>
      <c r="D12" s="55">
        <v>40</v>
      </c>
      <c r="E12" s="187" t="s">
        <v>3422</v>
      </c>
      <c r="F12" s="200" t="s">
        <v>930</v>
      </c>
      <c r="G12" s="187" t="s">
        <v>1872</v>
      </c>
      <c r="H12" s="55" t="s">
        <v>2246</v>
      </c>
      <c r="I12" s="55" t="s">
        <v>1258</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row>
    <row r="13" spans="1:255" ht="12.75">
      <c r="A13" s="57" t="s">
        <v>1638</v>
      </c>
      <c r="B13" s="58" t="s">
        <v>3347</v>
      </c>
      <c r="C13" s="55" t="s">
        <v>2246</v>
      </c>
      <c r="D13" s="55">
        <v>80</v>
      </c>
      <c r="E13" s="186" t="s">
        <v>3423</v>
      </c>
      <c r="F13" s="201" t="s">
        <v>931</v>
      </c>
      <c r="G13" s="186" t="s">
        <v>1871</v>
      </c>
      <c r="H13" s="55" t="s">
        <v>2246</v>
      </c>
      <c r="I13" s="55" t="s">
        <v>1258</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row>
    <row r="14" spans="1:255" ht="12.75">
      <c r="A14" s="57" t="s">
        <v>1638</v>
      </c>
      <c r="B14" s="58" t="s">
        <v>3347</v>
      </c>
      <c r="C14" s="55" t="s">
        <v>2246</v>
      </c>
      <c r="D14" s="55">
        <v>80</v>
      </c>
      <c r="E14" s="186" t="s">
        <v>3424</v>
      </c>
      <c r="F14" s="201" t="s">
        <v>932</v>
      </c>
      <c r="G14" s="186" t="s">
        <v>1872</v>
      </c>
      <c r="H14" s="55" t="s">
        <v>2246</v>
      </c>
      <c r="I14" s="55" t="s">
        <v>1258</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row>
    <row r="15" spans="1:255" ht="12.75">
      <c r="A15" s="57" t="s">
        <v>1638</v>
      </c>
      <c r="B15" s="68" t="s">
        <v>1627</v>
      </c>
      <c r="C15" s="55">
        <v>9</v>
      </c>
      <c r="D15" s="55"/>
      <c r="E15" s="186" t="s">
        <v>3425</v>
      </c>
      <c r="F15" s="201" t="s">
        <v>933</v>
      </c>
      <c r="G15" s="55"/>
      <c r="H15" s="55" t="s">
        <v>1639</v>
      </c>
      <c r="I15" s="55" t="s">
        <v>1226</v>
      </c>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row>
    <row r="16" spans="1:255" ht="12.75">
      <c r="A16" s="57" t="s">
        <v>1638</v>
      </c>
      <c r="B16" s="68" t="s">
        <v>1627</v>
      </c>
      <c r="C16" s="55">
        <v>9</v>
      </c>
      <c r="D16" s="55"/>
      <c r="E16" s="186" t="s">
        <v>3426</v>
      </c>
      <c r="F16" s="201" t="s">
        <v>934</v>
      </c>
      <c r="G16" s="55"/>
      <c r="H16" s="55" t="s">
        <v>2252</v>
      </c>
      <c r="I16" s="55" t="s">
        <v>1227</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row>
    <row r="17" spans="1:255" ht="12.75">
      <c r="A17" s="59"/>
      <c r="B17" s="60"/>
      <c r="C17" s="61"/>
      <c r="D17" s="61"/>
      <c r="E17" s="62"/>
      <c r="F17" s="63"/>
      <c r="G17" s="61"/>
      <c r="H17" s="61"/>
      <c r="I17" s="61"/>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row>
    <row r="18" spans="1:255" ht="12.75">
      <c r="A18" s="4" t="s">
        <v>1903</v>
      </c>
      <c r="B18" s="68" t="s">
        <v>2252</v>
      </c>
      <c r="C18" s="55">
        <v>9</v>
      </c>
      <c r="D18" s="331">
        <v>250</v>
      </c>
      <c r="E18" s="187" t="s">
        <v>3427</v>
      </c>
      <c r="F18" s="200" t="s">
        <v>935</v>
      </c>
      <c r="G18" s="187" t="s">
        <v>1871</v>
      </c>
      <c r="H18" s="55" t="s">
        <v>2252</v>
      </c>
      <c r="I18" s="55" t="s">
        <v>1255</v>
      </c>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row>
    <row r="19" spans="1:255" ht="12.75">
      <c r="A19" s="53" t="s">
        <v>1903</v>
      </c>
      <c r="B19" s="58"/>
      <c r="C19" s="55">
        <v>9</v>
      </c>
      <c r="D19" s="331">
        <v>250</v>
      </c>
      <c r="E19" s="187" t="s">
        <v>3428</v>
      </c>
      <c r="F19" s="200" t="s">
        <v>936</v>
      </c>
      <c r="G19" s="187" t="s">
        <v>1872</v>
      </c>
      <c r="H19" s="55" t="s">
        <v>2252</v>
      </c>
      <c r="I19" s="55" t="s">
        <v>1255</v>
      </c>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row>
    <row r="20" spans="1:255" s="330" customFormat="1" ht="12.75">
      <c r="A20" s="64" t="s">
        <v>1903</v>
      </c>
      <c r="B20" s="69" t="s">
        <v>2248</v>
      </c>
      <c r="C20" s="54" t="s">
        <v>2246</v>
      </c>
      <c r="D20" s="54">
        <v>150</v>
      </c>
      <c r="E20" s="186" t="s">
        <v>3429</v>
      </c>
      <c r="F20" s="201" t="s">
        <v>937</v>
      </c>
      <c r="G20" s="186" t="s">
        <v>1871</v>
      </c>
      <c r="H20" s="54" t="s">
        <v>2252</v>
      </c>
      <c r="I20" s="54" t="s">
        <v>2128</v>
      </c>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row>
    <row r="21" spans="1:255" s="330" customFormat="1" ht="12.75">
      <c r="A21" s="64" t="s">
        <v>1903</v>
      </c>
      <c r="B21" s="69" t="s">
        <v>2248</v>
      </c>
      <c r="C21" s="54" t="s">
        <v>2246</v>
      </c>
      <c r="D21" s="54">
        <v>150</v>
      </c>
      <c r="E21" s="186" t="s">
        <v>3430</v>
      </c>
      <c r="F21" s="201" t="s">
        <v>938</v>
      </c>
      <c r="G21" s="186" t="s">
        <v>1872</v>
      </c>
      <c r="H21" s="54" t="s">
        <v>2252</v>
      </c>
      <c r="I21" s="54" t="s">
        <v>2128</v>
      </c>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row>
    <row r="22" spans="1:255" s="330" customFormat="1" ht="12.75">
      <c r="A22" s="64" t="s">
        <v>1903</v>
      </c>
      <c r="B22" s="69" t="s">
        <v>1259</v>
      </c>
      <c r="C22" s="54" t="s">
        <v>2246</v>
      </c>
      <c r="D22" s="54">
        <v>75</v>
      </c>
      <c r="E22" s="186" t="s">
        <v>3431</v>
      </c>
      <c r="F22" s="201" t="s">
        <v>939</v>
      </c>
      <c r="G22" s="186" t="s">
        <v>1871</v>
      </c>
      <c r="H22" s="54" t="s">
        <v>2252</v>
      </c>
      <c r="I22" s="54" t="s">
        <v>1258</v>
      </c>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row>
    <row r="23" spans="1:255" s="330" customFormat="1" ht="12.75">
      <c r="A23" s="64" t="s">
        <v>1903</v>
      </c>
      <c r="B23" s="69" t="s">
        <v>1259</v>
      </c>
      <c r="C23" s="54" t="s">
        <v>2246</v>
      </c>
      <c r="D23" s="54">
        <v>75</v>
      </c>
      <c r="E23" s="186" t="s">
        <v>3432</v>
      </c>
      <c r="F23" s="201" t="s">
        <v>940</v>
      </c>
      <c r="G23" s="186" t="s">
        <v>1872</v>
      </c>
      <c r="H23" s="54" t="s">
        <v>2252</v>
      </c>
      <c r="I23" s="54" t="s">
        <v>1258</v>
      </c>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row>
    <row r="24" spans="1:255" s="330" customFormat="1" ht="12.75">
      <c r="A24" s="64" t="s">
        <v>1903</v>
      </c>
      <c r="B24" s="69" t="s">
        <v>3347</v>
      </c>
      <c r="C24" s="54" t="s">
        <v>2246</v>
      </c>
      <c r="D24" s="54">
        <v>150</v>
      </c>
      <c r="E24" s="186" t="s">
        <v>3433</v>
      </c>
      <c r="F24" s="201" t="s">
        <v>941</v>
      </c>
      <c r="G24" s="186" t="s">
        <v>1871</v>
      </c>
      <c r="H24" s="54" t="s">
        <v>2252</v>
      </c>
      <c r="I24" s="54" t="s">
        <v>1258</v>
      </c>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row>
    <row r="25" spans="1:255" s="330" customFormat="1" ht="12.75">
      <c r="A25" s="64" t="s">
        <v>1903</v>
      </c>
      <c r="B25" s="69" t="s">
        <v>2248</v>
      </c>
      <c r="C25" s="54" t="s">
        <v>2246</v>
      </c>
      <c r="D25" s="54">
        <v>150</v>
      </c>
      <c r="E25" s="187" t="s">
        <v>3434</v>
      </c>
      <c r="F25" s="200" t="s">
        <v>942</v>
      </c>
      <c r="G25" s="187" t="s">
        <v>1872</v>
      </c>
      <c r="H25" s="54" t="s">
        <v>2252</v>
      </c>
      <c r="I25" s="54" t="s">
        <v>1258</v>
      </c>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row>
    <row r="26" spans="1:255" ht="12.75">
      <c r="A26" s="53" t="s">
        <v>1903</v>
      </c>
      <c r="B26" s="68" t="s">
        <v>1627</v>
      </c>
      <c r="C26" s="55">
        <v>9</v>
      </c>
      <c r="D26" s="55"/>
      <c r="E26" s="186" t="s">
        <v>3435</v>
      </c>
      <c r="F26" s="201" t="s">
        <v>943</v>
      </c>
      <c r="G26" s="55"/>
      <c r="H26" s="55" t="s">
        <v>2252</v>
      </c>
      <c r="I26" s="55" t="s">
        <v>1226</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row>
    <row r="27" spans="1:255" ht="12.75">
      <c r="A27" s="59"/>
      <c r="B27" s="60"/>
      <c r="C27" s="61"/>
      <c r="D27" s="61"/>
      <c r="E27" s="62"/>
      <c r="F27" s="63"/>
      <c r="G27" s="61"/>
      <c r="H27" s="61"/>
      <c r="I27" s="61"/>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row>
    <row r="28" spans="1:255" s="333" customFormat="1" ht="12.75">
      <c r="A28" s="332" t="s">
        <v>638</v>
      </c>
      <c r="B28" s="159" t="s">
        <v>2252</v>
      </c>
      <c r="C28" s="54">
        <v>7</v>
      </c>
      <c r="D28" s="54">
        <v>90</v>
      </c>
      <c r="E28" s="186" t="str">
        <f>"65063295AE01A00"</f>
        <v>65063295AE01A00</v>
      </c>
      <c r="F28" s="201" t="s">
        <v>2752</v>
      </c>
      <c r="G28" s="186" t="s">
        <v>1871</v>
      </c>
      <c r="H28" s="54" t="s">
        <v>2252</v>
      </c>
      <c r="I28" s="54" t="s">
        <v>1255</v>
      </c>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row>
    <row r="29" spans="1:255" s="333" customFormat="1" ht="12.75">
      <c r="A29" s="332" t="s">
        <v>638</v>
      </c>
      <c r="B29" s="69"/>
      <c r="C29" s="54">
        <v>7</v>
      </c>
      <c r="D29" s="54">
        <v>90</v>
      </c>
      <c r="E29" s="186" t="str">
        <f>"65063295AE02A00"</f>
        <v>65063295AE02A00</v>
      </c>
      <c r="F29" s="201" t="s">
        <v>2753</v>
      </c>
      <c r="G29" s="186" t="s">
        <v>1872</v>
      </c>
      <c r="H29" s="54" t="s">
        <v>2252</v>
      </c>
      <c r="I29" s="54" t="s">
        <v>1255</v>
      </c>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row>
    <row r="30" spans="1:255" s="333" customFormat="1" ht="12.75">
      <c r="A30" s="332" t="s">
        <v>638</v>
      </c>
      <c r="B30" s="159" t="s">
        <v>1639</v>
      </c>
      <c r="C30" s="54">
        <v>7</v>
      </c>
      <c r="D30" s="54">
        <v>90</v>
      </c>
      <c r="E30" s="186" t="str">
        <f>"65063294AE01A00"</f>
        <v>65063294AE01A00</v>
      </c>
      <c r="F30" s="201" t="s">
        <v>2754</v>
      </c>
      <c r="G30" s="186" t="s">
        <v>1871</v>
      </c>
      <c r="H30" s="54" t="s">
        <v>1639</v>
      </c>
      <c r="I30" s="54" t="s">
        <v>1255</v>
      </c>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row>
    <row r="31" spans="1:255" s="333" customFormat="1" ht="12.75">
      <c r="A31" s="332" t="s">
        <v>638</v>
      </c>
      <c r="B31" s="69"/>
      <c r="C31" s="54">
        <v>7</v>
      </c>
      <c r="D31" s="54">
        <v>90</v>
      </c>
      <c r="E31" s="186" t="str">
        <f>"65063294AE02A00"</f>
        <v>65063294AE02A00</v>
      </c>
      <c r="F31" s="201" t="s">
        <v>2755</v>
      </c>
      <c r="G31" s="186" t="s">
        <v>1872</v>
      </c>
      <c r="H31" s="54" t="s">
        <v>1639</v>
      </c>
      <c r="I31" s="54" t="s">
        <v>1255</v>
      </c>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row>
    <row r="32" spans="1:255" s="333" customFormat="1" ht="12.75">
      <c r="A32" s="332" t="s">
        <v>638</v>
      </c>
      <c r="B32" s="69" t="s">
        <v>3347</v>
      </c>
      <c r="C32" s="54" t="s">
        <v>2246</v>
      </c>
      <c r="D32" s="54">
        <v>40</v>
      </c>
      <c r="E32" s="186" t="str">
        <f>"65063545AE01A24"</f>
        <v>65063545AE01A24</v>
      </c>
      <c r="F32" s="201" t="s">
        <v>2756</v>
      </c>
      <c r="G32" s="187" t="s">
        <v>1871</v>
      </c>
      <c r="H32" s="54" t="s">
        <v>2246</v>
      </c>
      <c r="I32" s="54" t="s">
        <v>2128</v>
      </c>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row>
    <row r="33" spans="1:255" s="333" customFormat="1" ht="12.75">
      <c r="A33" s="332" t="s">
        <v>638</v>
      </c>
      <c r="B33" s="69" t="s">
        <v>3347</v>
      </c>
      <c r="C33" s="54" t="s">
        <v>2246</v>
      </c>
      <c r="D33" s="54">
        <v>40</v>
      </c>
      <c r="E33" s="186" t="str">
        <f>"65063545AE02A24"</f>
        <v>65063545AE02A24</v>
      </c>
      <c r="F33" s="201" t="s">
        <v>2757</v>
      </c>
      <c r="G33" s="186" t="s">
        <v>1872</v>
      </c>
      <c r="H33" s="54" t="s">
        <v>2246</v>
      </c>
      <c r="I33" s="54" t="s">
        <v>2128</v>
      </c>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row>
    <row r="34" spans="1:255" s="333" customFormat="1" ht="12.75">
      <c r="A34" s="332" t="s">
        <v>638</v>
      </c>
      <c r="B34" s="69" t="s">
        <v>1259</v>
      </c>
      <c r="C34" s="54" t="s">
        <v>2246</v>
      </c>
      <c r="D34" s="54">
        <v>20</v>
      </c>
      <c r="E34" s="186" t="s">
        <v>2758</v>
      </c>
      <c r="F34" s="201" t="s">
        <v>2759</v>
      </c>
      <c r="G34" s="186" t="s">
        <v>1871</v>
      </c>
      <c r="H34" s="54" t="s">
        <v>2246</v>
      </c>
      <c r="I34" s="54" t="s">
        <v>1258</v>
      </c>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row>
    <row r="35" spans="1:255" s="333" customFormat="1" ht="12.75">
      <c r="A35" s="332" t="s">
        <v>638</v>
      </c>
      <c r="B35" s="69" t="s">
        <v>1259</v>
      </c>
      <c r="C35" s="54" t="s">
        <v>2246</v>
      </c>
      <c r="D35" s="54">
        <v>20</v>
      </c>
      <c r="E35" s="186" t="s">
        <v>2760</v>
      </c>
      <c r="F35" s="201" t="s">
        <v>2761</v>
      </c>
      <c r="G35" s="186" t="s">
        <v>1872</v>
      </c>
      <c r="H35" s="54" t="s">
        <v>2246</v>
      </c>
      <c r="I35" s="54" t="s">
        <v>1258</v>
      </c>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row>
    <row r="36" spans="1:255" s="333" customFormat="1" ht="12.75">
      <c r="A36" s="332" t="s">
        <v>638</v>
      </c>
      <c r="B36" s="69" t="s">
        <v>3347</v>
      </c>
      <c r="C36" s="54" t="s">
        <v>2246</v>
      </c>
      <c r="D36" s="54">
        <v>40</v>
      </c>
      <c r="E36" s="186" t="str">
        <f>"65063468AE01A24"</f>
        <v>65063468AE01A24</v>
      </c>
      <c r="F36" s="201" t="s">
        <v>2762</v>
      </c>
      <c r="G36" s="186" t="s">
        <v>1871</v>
      </c>
      <c r="H36" s="54" t="s">
        <v>2246</v>
      </c>
      <c r="I36" s="54" t="s">
        <v>1258</v>
      </c>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8"/>
      <c r="BQ36" s="118"/>
      <c r="BR36" s="118"/>
      <c r="BS36" s="118"/>
      <c r="BT36" s="118"/>
      <c r="BU36" s="118"/>
      <c r="BV36" s="118"/>
      <c r="BW36" s="118"/>
      <c r="BX36" s="118"/>
      <c r="BY36" s="118"/>
      <c r="BZ36" s="118"/>
      <c r="CA36" s="118"/>
      <c r="CB36" s="118"/>
      <c r="CC36" s="118"/>
      <c r="CD36" s="118"/>
      <c r="CE36" s="118"/>
      <c r="CF36" s="118"/>
      <c r="CG36" s="118"/>
      <c r="CH36" s="118"/>
      <c r="CI36" s="118"/>
      <c r="CJ36" s="118"/>
      <c r="CK36" s="118"/>
      <c r="CL36" s="118"/>
      <c r="CM36" s="118"/>
      <c r="CN36" s="118"/>
      <c r="CO36" s="118"/>
      <c r="CP36" s="118"/>
      <c r="CQ36" s="118"/>
      <c r="CR36" s="118"/>
      <c r="CS36" s="118"/>
      <c r="CT36" s="118"/>
      <c r="CU36" s="118"/>
      <c r="CV36" s="118"/>
      <c r="CW36" s="118"/>
      <c r="CX36" s="118"/>
      <c r="CY36" s="118"/>
      <c r="CZ36" s="118"/>
      <c r="DA36" s="118"/>
      <c r="DB36" s="118"/>
      <c r="DC36" s="118"/>
      <c r="DD36" s="118"/>
      <c r="DE36" s="118"/>
      <c r="DF36" s="118"/>
      <c r="DG36" s="118"/>
      <c r="DH36" s="118"/>
      <c r="DI36" s="118"/>
      <c r="DJ36" s="118"/>
      <c r="DK36" s="118"/>
      <c r="DL36" s="118"/>
      <c r="DM36" s="118"/>
      <c r="DN36" s="118"/>
      <c r="DO36" s="118"/>
      <c r="DP36" s="118"/>
      <c r="DQ36" s="118"/>
      <c r="DR36" s="118"/>
      <c r="DS36" s="118"/>
      <c r="DT36" s="118"/>
      <c r="DU36" s="118"/>
      <c r="DV36" s="118"/>
      <c r="DW36" s="118"/>
      <c r="DX36" s="118"/>
      <c r="DY36" s="118"/>
      <c r="DZ36" s="118"/>
      <c r="EA36" s="118"/>
      <c r="EB36" s="118"/>
      <c r="EC36" s="118"/>
      <c r="ED36" s="118"/>
      <c r="EE36" s="118"/>
      <c r="EF36" s="118"/>
      <c r="EG36" s="118"/>
      <c r="EH36" s="118"/>
      <c r="EI36" s="118"/>
      <c r="EJ36" s="118"/>
      <c r="EK36" s="118"/>
      <c r="EL36" s="118"/>
      <c r="EM36" s="118"/>
      <c r="EN36" s="118"/>
      <c r="EO36" s="118"/>
      <c r="EP36" s="118"/>
      <c r="EQ36" s="118"/>
      <c r="ER36" s="118"/>
      <c r="ES36" s="118"/>
      <c r="ET36" s="118"/>
      <c r="EU36" s="118"/>
      <c r="EV36" s="118"/>
      <c r="EW36" s="118"/>
      <c r="EX36" s="118"/>
      <c r="EY36" s="118"/>
      <c r="EZ36" s="118"/>
      <c r="FA36" s="118"/>
      <c r="FB36" s="118"/>
      <c r="FC36" s="118"/>
      <c r="FD36" s="118"/>
      <c r="FE36" s="118"/>
      <c r="FF36" s="118"/>
      <c r="FG36" s="118"/>
      <c r="FH36" s="118"/>
      <c r="FI36" s="118"/>
      <c r="FJ36" s="118"/>
      <c r="FK36" s="118"/>
      <c r="FL36" s="118"/>
      <c r="FM36" s="118"/>
      <c r="FN36" s="118"/>
      <c r="FO36" s="118"/>
      <c r="FP36" s="118"/>
      <c r="FQ36" s="118"/>
      <c r="FR36" s="118"/>
      <c r="FS36" s="118"/>
      <c r="FT36" s="118"/>
      <c r="FU36" s="118"/>
      <c r="FV36" s="118"/>
      <c r="FW36" s="118"/>
      <c r="FX36" s="118"/>
      <c r="FY36" s="118"/>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c r="HD36" s="118"/>
      <c r="HE36" s="118"/>
      <c r="HF36" s="118"/>
      <c r="HG36" s="118"/>
      <c r="HH36" s="118"/>
      <c r="HI36" s="118"/>
      <c r="HJ36" s="118"/>
      <c r="HK36" s="118"/>
      <c r="HL36" s="118"/>
      <c r="HM36" s="118"/>
      <c r="HN36" s="118"/>
      <c r="HO36" s="118"/>
      <c r="HP36" s="118"/>
      <c r="HQ36" s="118"/>
      <c r="HR36" s="118"/>
      <c r="HS36" s="118"/>
      <c r="HT36" s="118"/>
      <c r="HU36" s="118"/>
      <c r="HV36" s="118"/>
      <c r="HW36" s="118"/>
      <c r="HX36" s="118"/>
      <c r="HY36" s="118"/>
      <c r="HZ36" s="118"/>
      <c r="IA36" s="118"/>
      <c r="IB36" s="118"/>
      <c r="IC36" s="118"/>
      <c r="ID36" s="118"/>
      <c r="IE36" s="118"/>
      <c r="IF36" s="118"/>
      <c r="IG36" s="118"/>
      <c r="IH36" s="118"/>
      <c r="II36" s="118"/>
      <c r="IJ36" s="118"/>
      <c r="IK36" s="118"/>
      <c r="IL36" s="118"/>
      <c r="IM36" s="118"/>
      <c r="IN36" s="118"/>
      <c r="IO36" s="118"/>
      <c r="IP36" s="118"/>
      <c r="IQ36" s="118"/>
      <c r="IR36" s="118"/>
      <c r="IS36" s="118"/>
      <c r="IT36" s="118"/>
      <c r="IU36" s="118"/>
    </row>
    <row r="37" spans="1:255" s="333" customFormat="1" ht="12.75">
      <c r="A37" s="332" t="s">
        <v>638</v>
      </c>
      <c r="B37" s="69" t="s">
        <v>3347</v>
      </c>
      <c r="C37" s="54" t="s">
        <v>2246</v>
      </c>
      <c r="D37" s="54">
        <v>40</v>
      </c>
      <c r="E37" s="186" t="str">
        <f>"65063468AE02A24"</f>
        <v>65063468AE02A24</v>
      </c>
      <c r="F37" s="201" t="s">
        <v>2763</v>
      </c>
      <c r="G37" s="186" t="s">
        <v>1872</v>
      </c>
      <c r="H37" s="54" t="s">
        <v>2246</v>
      </c>
      <c r="I37" s="54" t="s">
        <v>1258</v>
      </c>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c r="CK37" s="118"/>
      <c r="CL37" s="118"/>
      <c r="CM37" s="118"/>
      <c r="CN37" s="118"/>
      <c r="CO37" s="118"/>
      <c r="CP37" s="118"/>
      <c r="CQ37" s="118"/>
      <c r="CR37" s="118"/>
      <c r="CS37" s="118"/>
      <c r="CT37" s="118"/>
      <c r="CU37" s="118"/>
      <c r="CV37" s="118"/>
      <c r="CW37" s="118"/>
      <c r="CX37" s="118"/>
      <c r="CY37" s="118"/>
      <c r="CZ37" s="118"/>
      <c r="DA37" s="118"/>
      <c r="DB37" s="118"/>
      <c r="DC37" s="118"/>
      <c r="DD37" s="118"/>
      <c r="DE37" s="118"/>
      <c r="DF37" s="118"/>
      <c r="DG37" s="118"/>
      <c r="DH37" s="118"/>
      <c r="DI37" s="118"/>
      <c r="DJ37" s="118"/>
      <c r="DK37" s="118"/>
      <c r="DL37" s="118"/>
      <c r="DM37" s="118"/>
      <c r="DN37" s="118"/>
      <c r="DO37" s="118"/>
      <c r="DP37" s="118"/>
      <c r="DQ37" s="118"/>
      <c r="DR37" s="118"/>
      <c r="DS37" s="118"/>
      <c r="DT37" s="118"/>
      <c r="DU37" s="118"/>
      <c r="DV37" s="118"/>
      <c r="DW37" s="118"/>
      <c r="DX37" s="118"/>
      <c r="DY37" s="118"/>
      <c r="DZ37" s="118"/>
      <c r="EA37" s="118"/>
      <c r="EB37" s="118"/>
      <c r="EC37" s="118"/>
      <c r="ED37" s="118"/>
      <c r="EE37" s="118"/>
      <c r="EF37" s="118"/>
      <c r="EG37" s="118"/>
      <c r="EH37" s="118"/>
      <c r="EI37" s="118"/>
      <c r="EJ37" s="118"/>
      <c r="EK37" s="118"/>
      <c r="EL37" s="118"/>
      <c r="EM37" s="118"/>
      <c r="EN37" s="118"/>
      <c r="EO37" s="118"/>
      <c r="EP37" s="118"/>
      <c r="EQ37" s="118"/>
      <c r="ER37" s="118"/>
      <c r="ES37" s="118"/>
      <c r="ET37" s="118"/>
      <c r="EU37" s="118"/>
      <c r="EV37" s="118"/>
      <c r="EW37" s="118"/>
      <c r="EX37" s="118"/>
      <c r="EY37" s="118"/>
      <c r="EZ37" s="118"/>
      <c r="FA37" s="118"/>
      <c r="FB37" s="118"/>
      <c r="FC37" s="118"/>
      <c r="FD37" s="118"/>
      <c r="FE37" s="118"/>
      <c r="FF37" s="118"/>
      <c r="FG37" s="118"/>
      <c r="FH37" s="118"/>
      <c r="FI37" s="118"/>
      <c r="FJ37" s="118"/>
      <c r="FK37" s="118"/>
      <c r="FL37" s="118"/>
      <c r="FM37" s="118"/>
      <c r="FN37" s="118"/>
      <c r="FO37" s="118"/>
      <c r="FP37" s="118"/>
      <c r="FQ37" s="118"/>
      <c r="FR37" s="118"/>
      <c r="FS37" s="118"/>
      <c r="FT37" s="118"/>
      <c r="FU37" s="118"/>
      <c r="FV37" s="118"/>
      <c r="FW37" s="118"/>
      <c r="FX37" s="118"/>
      <c r="FY37" s="118"/>
      <c r="FZ37" s="118"/>
      <c r="GA37" s="118"/>
      <c r="GB37" s="118"/>
      <c r="GC37" s="118"/>
      <c r="GD37" s="118"/>
      <c r="GE37" s="118"/>
      <c r="GF37" s="118"/>
      <c r="GG37" s="118"/>
      <c r="GH37" s="118"/>
      <c r="GI37" s="118"/>
      <c r="GJ37" s="118"/>
      <c r="GK37" s="118"/>
      <c r="GL37" s="118"/>
      <c r="GM37" s="118"/>
      <c r="GN37" s="118"/>
      <c r="GO37" s="118"/>
      <c r="GP37" s="118"/>
      <c r="GQ37" s="118"/>
      <c r="GR37" s="118"/>
      <c r="GS37" s="118"/>
      <c r="GT37" s="118"/>
      <c r="GU37" s="118"/>
      <c r="GV37" s="118"/>
      <c r="GW37" s="118"/>
      <c r="GX37" s="118"/>
      <c r="GY37" s="118"/>
      <c r="GZ37" s="118"/>
      <c r="HA37" s="118"/>
      <c r="HB37" s="118"/>
      <c r="HC37" s="118"/>
      <c r="HD37" s="118"/>
      <c r="HE37" s="118"/>
      <c r="HF37" s="118"/>
      <c r="HG37" s="118"/>
      <c r="HH37" s="118"/>
      <c r="HI37" s="118"/>
      <c r="HJ37" s="118"/>
      <c r="HK37" s="118"/>
      <c r="HL37" s="118"/>
      <c r="HM37" s="118"/>
      <c r="HN37" s="118"/>
      <c r="HO37" s="118"/>
      <c r="HP37" s="118"/>
      <c r="HQ37" s="118"/>
      <c r="HR37" s="118"/>
      <c r="HS37" s="118"/>
      <c r="HT37" s="118"/>
      <c r="HU37" s="118"/>
      <c r="HV37" s="118"/>
      <c r="HW37" s="118"/>
      <c r="HX37" s="118"/>
      <c r="HY37" s="118"/>
      <c r="HZ37" s="118"/>
      <c r="IA37" s="118"/>
      <c r="IB37" s="118"/>
      <c r="IC37" s="118"/>
      <c r="ID37" s="118"/>
      <c r="IE37" s="118"/>
      <c r="IF37" s="118"/>
      <c r="IG37" s="118"/>
      <c r="IH37" s="118"/>
      <c r="II37" s="118"/>
      <c r="IJ37" s="118"/>
      <c r="IK37" s="118"/>
      <c r="IL37" s="118"/>
      <c r="IM37" s="118"/>
      <c r="IN37" s="118"/>
      <c r="IO37" s="118"/>
      <c r="IP37" s="118"/>
      <c r="IQ37" s="118"/>
      <c r="IR37" s="118"/>
      <c r="IS37" s="118"/>
      <c r="IT37" s="118"/>
      <c r="IU37" s="118"/>
    </row>
    <row r="38" spans="1:255" s="333" customFormat="1" ht="12.75">
      <c r="A38" s="332" t="s">
        <v>638</v>
      </c>
      <c r="B38" s="159" t="s">
        <v>1627</v>
      </c>
      <c r="C38" s="54">
        <v>7</v>
      </c>
      <c r="D38" s="54"/>
      <c r="E38" s="186" t="s">
        <v>2764</v>
      </c>
      <c r="F38" s="201" t="s">
        <v>2765</v>
      </c>
      <c r="G38" s="54"/>
      <c r="H38" s="54" t="s">
        <v>1639</v>
      </c>
      <c r="I38" s="54" t="s">
        <v>1226</v>
      </c>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row r="39" spans="1:255" s="333" customFormat="1" ht="12.75">
      <c r="A39" s="332" t="s">
        <v>638</v>
      </c>
      <c r="B39" s="69"/>
      <c r="C39" s="54">
        <v>7</v>
      </c>
      <c r="D39" s="54"/>
      <c r="E39" s="186" t="s">
        <v>2766</v>
      </c>
      <c r="F39" s="201" t="s">
        <v>2767</v>
      </c>
      <c r="G39" s="54"/>
      <c r="H39" s="54" t="s">
        <v>2252</v>
      </c>
      <c r="I39" s="54" t="s">
        <v>1226</v>
      </c>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row>
    <row r="40" spans="1:255" ht="12.75">
      <c r="A40" s="59"/>
      <c r="B40" s="60"/>
      <c r="C40" s="61"/>
      <c r="D40" s="61"/>
      <c r="E40" s="62"/>
      <c r="F40" s="63"/>
      <c r="G40" s="61"/>
      <c r="H40" s="61"/>
      <c r="I40" s="61"/>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c r="IU40" s="56"/>
    </row>
    <row r="41" spans="1:255" ht="12.75">
      <c r="A41" s="334" t="s">
        <v>2165</v>
      </c>
      <c r="B41" s="335" t="s">
        <v>2252</v>
      </c>
      <c r="C41" s="336">
        <v>10</v>
      </c>
      <c r="D41" s="336">
        <v>350</v>
      </c>
      <c r="E41" s="186" t="str">
        <f>"65053292AE01A00"</f>
        <v>65053292AE01A00</v>
      </c>
      <c r="F41" s="201" t="s">
        <v>2768</v>
      </c>
      <c r="G41" s="186" t="s">
        <v>1871</v>
      </c>
      <c r="H41" s="336" t="s">
        <v>2252</v>
      </c>
      <c r="I41" s="336" t="s">
        <v>1255</v>
      </c>
      <c r="J41" s="330"/>
      <c r="K41" s="330"/>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c r="IU41" s="56"/>
    </row>
    <row r="42" spans="1:255" ht="12.75">
      <c r="A42" s="334" t="s">
        <v>2165</v>
      </c>
      <c r="B42" s="335"/>
      <c r="C42" s="336">
        <v>10</v>
      </c>
      <c r="D42" s="336">
        <v>350</v>
      </c>
      <c r="E42" s="186" t="str">
        <f>"65053292AE02A00"</f>
        <v>65053292AE02A00</v>
      </c>
      <c r="F42" s="201" t="s">
        <v>2769</v>
      </c>
      <c r="G42" s="186" t="s">
        <v>1872</v>
      </c>
      <c r="H42" s="336" t="s">
        <v>2252</v>
      </c>
      <c r="I42" s="336" t="s">
        <v>1255</v>
      </c>
      <c r="J42" s="330"/>
      <c r="K42" s="330"/>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56"/>
      <c r="CH42" s="56"/>
      <c r="CI42" s="56"/>
      <c r="CJ42" s="56"/>
      <c r="CK42" s="56"/>
      <c r="CL42" s="56"/>
      <c r="CM42" s="56"/>
      <c r="CN42" s="56"/>
      <c r="CO42" s="56"/>
      <c r="CP42" s="56"/>
      <c r="CQ42" s="56"/>
      <c r="CR42" s="56"/>
      <c r="CS42" s="56"/>
      <c r="CT42" s="56"/>
      <c r="CU42" s="56"/>
      <c r="CV42" s="56"/>
      <c r="CW42" s="56"/>
      <c r="CX42" s="56"/>
      <c r="CY42" s="56"/>
      <c r="CZ42" s="56"/>
      <c r="DA42" s="56"/>
      <c r="DB42" s="56"/>
      <c r="DC42" s="56"/>
      <c r="DD42" s="56"/>
      <c r="DE42" s="56"/>
      <c r="DF42" s="56"/>
      <c r="DG42" s="56"/>
      <c r="DH42" s="56"/>
      <c r="DI42" s="56"/>
      <c r="DJ42" s="56"/>
      <c r="DK42" s="56"/>
      <c r="DL42" s="56"/>
      <c r="DM42" s="56"/>
      <c r="DN42" s="56"/>
      <c r="DO42" s="56"/>
      <c r="DP42" s="56"/>
      <c r="DQ42" s="56"/>
      <c r="DR42" s="56"/>
      <c r="DS42" s="56"/>
      <c r="DT42" s="56"/>
      <c r="DU42" s="56"/>
      <c r="DV42" s="56"/>
      <c r="DW42" s="56"/>
      <c r="DX42" s="56"/>
      <c r="DY42" s="56"/>
      <c r="DZ42" s="56"/>
      <c r="EA42" s="56"/>
      <c r="EB42" s="56"/>
      <c r="EC42" s="56"/>
      <c r="ED42" s="56"/>
      <c r="EE42" s="56"/>
      <c r="EF42" s="56"/>
      <c r="EG42" s="56"/>
      <c r="EH42" s="56"/>
      <c r="EI42" s="56"/>
      <c r="EJ42" s="56"/>
      <c r="EK42" s="56"/>
      <c r="EL42" s="56"/>
      <c r="EM42" s="56"/>
      <c r="EN42" s="56"/>
      <c r="EO42" s="56"/>
      <c r="EP42" s="56"/>
      <c r="EQ42" s="56"/>
      <c r="ER42" s="56"/>
      <c r="ES42" s="56"/>
      <c r="ET42" s="56"/>
      <c r="EU42" s="56"/>
      <c r="EV42" s="56"/>
      <c r="EW42" s="56"/>
      <c r="EX42" s="56"/>
      <c r="EY42" s="56"/>
      <c r="EZ42" s="56"/>
      <c r="FA42" s="56"/>
      <c r="FB42" s="56"/>
      <c r="FC42" s="56"/>
      <c r="FD42" s="56"/>
      <c r="FE42" s="56"/>
      <c r="FF42" s="56"/>
      <c r="FG42" s="56"/>
      <c r="FH42" s="56"/>
      <c r="FI42" s="56"/>
      <c r="FJ42" s="56"/>
      <c r="FK42" s="56"/>
      <c r="FL42" s="56"/>
      <c r="FM42" s="56"/>
      <c r="FN42" s="56"/>
      <c r="FO42" s="56"/>
      <c r="FP42" s="56"/>
      <c r="FQ42" s="56"/>
      <c r="FR42" s="56"/>
      <c r="FS42" s="56"/>
      <c r="FT42" s="56"/>
      <c r="FU42" s="56"/>
      <c r="FV42" s="56"/>
      <c r="FW42" s="56"/>
      <c r="FX42" s="56"/>
      <c r="FY42" s="56"/>
      <c r="FZ42" s="56"/>
      <c r="GA42" s="56"/>
      <c r="GB42" s="56"/>
      <c r="GC42" s="56"/>
      <c r="GD42" s="56"/>
      <c r="GE42" s="56"/>
      <c r="GF42" s="56"/>
      <c r="GG42" s="56"/>
      <c r="GH42" s="56"/>
      <c r="GI42" s="56"/>
      <c r="GJ42" s="56"/>
      <c r="GK42" s="56"/>
      <c r="GL42" s="56"/>
      <c r="GM42" s="56"/>
      <c r="GN42" s="56"/>
      <c r="GO42" s="56"/>
      <c r="GP42" s="56"/>
      <c r="GQ42" s="56"/>
      <c r="GR42" s="56"/>
      <c r="GS42" s="56"/>
      <c r="GT42" s="56"/>
      <c r="GU42" s="56"/>
      <c r="GV42" s="56"/>
      <c r="GW42" s="56"/>
      <c r="GX42" s="56"/>
      <c r="GY42" s="56"/>
      <c r="GZ42" s="56"/>
      <c r="HA42" s="56"/>
      <c r="HB42" s="56"/>
      <c r="HC42" s="56"/>
      <c r="HD42" s="56"/>
      <c r="HE42" s="56"/>
      <c r="HF42" s="56"/>
      <c r="HG42" s="56"/>
      <c r="HH42" s="56"/>
      <c r="HI42" s="56"/>
      <c r="HJ42" s="56"/>
      <c r="HK42" s="56"/>
      <c r="HL42" s="56"/>
      <c r="HM42" s="56"/>
      <c r="HN42" s="56"/>
      <c r="HO42" s="56"/>
      <c r="HP42" s="56"/>
      <c r="HQ42" s="56"/>
      <c r="HR42" s="56"/>
      <c r="HS42" s="56"/>
      <c r="HT42" s="56"/>
      <c r="HU42" s="56"/>
      <c r="HV42" s="56"/>
      <c r="HW42" s="56"/>
      <c r="HX42" s="56"/>
      <c r="HY42" s="56"/>
      <c r="HZ42" s="56"/>
      <c r="IA42" s="56"/>
      <c r="IB42" s="56"/>
      <c r="IC42" s="56"/>
      <c r="ID42" s="56"/>
      <c r="IE42" s="56"/>
      <c r="IF42" s="56"/>
      <c r="IG42" s="56"/>
      <c r="IH42" s="56"/>
      <c r="II42" s="56"/>
      <c r="IJ42" s="56"/>
      <c r="IK42" s="56"/>
      <c r="IL42" s="56"/>
      <c r="IM42" s="56"/>
      <c r="IN42" s="56"/>
      <c r="IO42" s="56"/>
      <c r="IP42" s="56"/>
      <c r="IQ42" s="56"/>
      <c r="IR42" s="56"/>
      <c r="IS42" s="56"/>
      <c r="IT42" s="56"/>
      <c r="IU42" s="56"/>
    </row>
    <row r="43" spans="1:255" ht="12.75">
      <c r="A43" s="334" t="s">
        <v>2165</v>
      </c>
      <c r="B43" s="335" t="s">
        <v>1639</v>
      </c>
      <c r="C43" s="336">
        <v>10</v>
      </c>
      <c r="D43" s="336">
        <v>350</v>
      </c>
      <c r="E43" s="186" t="str">
        <f>"65053293AE01A00"</f>
        <v>65053293AE01A00</v>
      </c>
      <c r="F43" s="201" t="s">
        <v>2770</v>
      </c>
      <c r="G43" s="186" t="s">
        <v>1871</v>
      </c>
      <c r="H43" s="336" t="s">
        <v>1639</v>
      </c>
      <c r="I43" s="336" t="s">
        <v>1255</v>
      </c>
      <c r="J43" s="330"/>
      <c r="K43" s="330"/>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c r="HQ43" s="56"/>
      <c r="HR43" s="56"/>
      <c r="HS43" s="56"/>
      <c r="HT43" s="56"/>
      <c r="HU43" s="56"/>
      <c r="HV43" s="56"/>
      <c r="HW43" s="56"/>
      <c r="HX43" s="56"/>
      <c r="HY43" s="56"/>
      <c r="HZ43" s="56"/>
      <c r="IA43" s="56"/>
      <c r="IB43" s="56"/>
      <c r="IC43" s="56"/>
      <c r="ID43" s="56"/>
      <c r="IE43" s="56"/>
      <c r="IF43" s="56"/>
      <c r="IG43" s="56"/>
      <c r="IH43" s="56"/>
      <c r="II43" s="56"/>
      <c r="IJ43" s="56"/>
      <c r="IK43" s="56"/>
      <c r="IL43" s="56"/>
      <c r="IM43" s="56"/>
      <c r="IN43" s="56"/>
      <c r="IO43" s="56"/>
      <c r="IP43" s="56"/>
      <c r="IQ43" s="56"/>
      <c r="IR43" s="56"/>
      <c r="IS43" s="56"/>
      <c r="IT43" s="56"/>
      <c r="IU43" s="56"/>
    </row>
    <row r="44" spans="1:255" ht="12.75">
      <c r="A44" s="334" t="s">
        <v>2165</v>
      </c>
      <c r="B44" s="335"/>
      <c r="C44" s="336">
        <v>10</v>
      </c>
      <c r="D44" s="336">
        <v>350</v>
      </c>
      <c r="E44" s="186" t="str">
        <f>"65053293AE02A00"</f>
        <v>65053293AE02A00</v>
      </c>
      <c r="F44" s="201" t="s">
        <v>2771</v>
      </c>
      <c r="G44" s="186" t="s">
        <v>1872</v>
      </c>
      <c r="H44" s="336" t="s">
        <v>1639</v>
      </c>
      <c r="I44" s="336" t="s">
        <v>1255</v>
      </c>
      <c r="J44" s="330"/>
      <c r="K44" s="330"/>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c r="HQ44" s="56"/>
      <c r="HR44" s="56"/>
      <c r="HS44" s="56"/>
      <c r="HT44" s="56"/>
      <c r="HU44" s="56"/>
      <c r="HV44" s="56"/>
      <c r="HW44" s="56"/>
      <c r="HX44" s="56"/>
      <c r="HY44" s="56"/>
      <c r="HZ44" s="56"/>
      <c r="IA44" s="56"/>
      <c r="IB44" s="56"/>
      <c r="IC44" s="56"/>
      <c r="ID44" s="56"/>
      <c r="IE44" s="56"/>
      <c r="IF44" s="56"/>
      <c r="IG44" s="56"/>
      <c r="IH44" s="56"/>
      <c r="II44" s="56"/>
      <c r="IJ44" s="56"/>
      <c r="IK44" s="56"/>
      <c r="IL44" s="56"/>
      <c r="IM44" s="56"/>
      <c r="IN44" s="56"/>
      <c r="IO44" s="56"/>
      <c r="IP44" s="56"/>
      <c r="IQ44" s="56"/>
      <c r="IR44" s="56"/>
      <c r="IS44" s="56"/>
      <c r="IT44" s="56"/>
      <c r="IU44" s="56"/>
    </row>
    <row r="45" spans="1:255" ht="12.75">
      <c r="A45" s="334" t="s">
        <v>2165</v>
      </c>
      <c r="B45" s="336" t="s">
        <v>2248</v>
      </c>
      <c r="C45" s="336" t="s">
        <v>2246</v>
      </c>
      <c r="D45" s="336">
        <v>170</v>
      </c>
      <c r="E45" s="186" t="str">
        <f>"65053607AE01A24"</f>
        <v>65053607AE01A24</v>
      </c>
      <c r="F45" s="201" t="s">
        <v>2772</v>
      </c>
      <c r="G45" s="187" t="s">
        <v>1871</v>
      </c>
      <c r="H45" s="336" t="s">
        <v>2246</v>
      </c>
      <c r="I45" s="336" t="s">
        <v>2128</v>
      </c>
      <c r="J45" s="330"/>
      <c r="K45" s="330"/>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c r="HQ45" s="56"/>
      <c r="HR45" s="56"/>
      <c r="HS45" s="56"/>
      <c r="HT45" s="56"/>
      <c r="HU45" s="56"/>
      <c r="HV45" s="56"/>
      <c r="HW45" s="56"/>
      <c r="HX45" s="56"/>
      <c r="HY45" s="56"/>
      <c r="HZ45" s="56"/>
      <c r="IA45" s="56"/>
      <c r="IB45" s="56"/>
      <c r="IC45" s="56"/>
      <c r="ID45" s="56"/>
      <c r="IE45" s="56"/>
      <c r="IF45" s="56"/>
      <c r="IG45" s="56"/>
      <c r="IH45" s="56"/>
      <c r="II45" s="56"/>
      <c r="IJ45" s="56"/>
      <c r="IK45" s="56"/>
      <c r="IL45" s="56"/>
      <c r="IM45" s="56"/>
      <c r="IN45" s="56"/>
      <c r="IO45" s="56"/>
      <c r="IP45" s="56"/>
      <c r="IQ45" s="56"/>
      <c r="IR45" s="56"/>
      <c r="IS45" s="56"/>
      <c r="IT45" s="56"/>
      <c r="IU45" s="56"/>
    </row>
    <row r="46" spans="1:255" ht="12.75">
      <c r="A46" s="334" t="s">
        <v>2165</v>
      </c>
      <c r="B46" s="337" t="s">
        <v>2248</v>
      </c>
      <c r="C46" s="336" t="s">
        <v>2246</v>
      </c>
      <c r="D46" s="336">
        <v>170</v>
      </c>
      <c r="E46" s="186" t="str">
        <f>"65053607AE02A24"</f>
        <v>65053607AE02A24</v>
      </c>
      <c r="F46" s="201" t="s">
        <v>2773</v>
      </c>
      <c r="G46" s="187" t="s">
        <v>1872</v>
      </c>
      <c r="H46" s="336" t="s">
        <v>2246</v>
      </c>
      <c r="I46" s="336" t="s">
        <v>2128</v>
      </c>
      <c r="J46" s="330"/>
      <c r="K46" s="330"/>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c r="HQ46" s="56"/>
      <c r="HR46" s="56"/>
      <c r="HS46" s="56"/>
      <c r="HT46" s="56"/>
      <c r="HU46" s="56"/>
      <c r="HV46" s="56"/>
      <c r="HW46" s="56"/>
      <c r="HX46" s="56"/>
      <c r="HY46" s="56"/>
      <c r="HZ46" s="56"/>
      <c r="IA46" s="56"/>
      <c r="IB46" s="56"/>
      <c r="IC46" s="56"/>
      <c r="ID46" s="56"/>
      <c r="IE46" s="56"/>
      <c r="IF46" s="56"/>
      <c r="IG46" s="56"/>
      <c r="IH46" s="56"/>
      <c r="II46" s="56"/>
      <c r="IJ46" s="56"/>
      <c r="IK46" s="56"/>
      <c r="IL46" s="56"/>
      <c r="IM46" s="56"/>
      <c r="IN46" s="56"/>
      <c r="IO46" s="56"/>
      <c r="IP46" s="56"/>
      <c r="IQ46" s="56"/>
      <c r="IR46" s="56"/>
      <c r="IS46" s="56"/>
      <c r="IT46" s="56"/>
      <c r="IU46" s="56"/>
    </row>
    <row r="47" spans="1:255" ht="12.75">
      <c r="A47" s="334" t="s">
        <v>2165</v>
      </c>
      <c r="B47" s="337" t="s">
        <v>2250</v>
      </c>
      <c r="C47" s="336" t="s">
        <v>2246</v>
      </c>
      <c r="D47" s="336">
        <v>85</v>
      </c>
      <c r="E47" s="186" t="s">
        <v>2774</v>
      </c>
      <c r="F47" s="201" t="s">
        <v>2775</v>
      </c>
      <c r="G47" s="186" t="s">
        <v>1871</v>
      </c>
      <c r="H47" s="336" t="s">
        <v>2246</v>
      </c>
      <c r="I47" s="336" t="s">
        <v>1258</v>
      </c>
      <c r="J47" s="330"/>
      <c r="K47" s="330"/>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c r="HQ47" s="56"/>
      <c r="HR47" s="56"/>
      <c r="HS47" s="56"/>
      <c r="HT47" s="56"/>
      <c r="HU47" s="56"/>
      <c r="HV47" s="56"/>
      <c r="HW47" s="56"/>
      <c r="HX47" s="56"/>
      <c r="HY47" s="56"/>
      <c r="HZ47" s="56"/>
      <c r="IA47" s="56"/>
      <c r="IB47" s="56"/>
      <c r="IC47" s="56"/>
      <c r="ID47" s="56"/>
      <c r="IE47" s="56"/>
      <c r="IF47" s="56"/>
      <c r="IG47" s="56"/>
      <c r="IH47" s="56"/>
      <c r="II47" s="56"/>
      <c r="IJ47" s="56"/>
      <c r="IK47" s="56"/>
      <c r="IL47" s="56"/>
      <c r="IM47" s="56"/>
      <c r="IN47" s="56"/>
      <c r="IO47" s="56"/>
      <c r="IP47" s="56"/>
      <c r="IQ47" s="56"/>
      <c r="IR47" s="56"/>
      <c r="IS47" s="56"/>
      <c r="IT47" s="56"/>
      <c r="IU47" s="56"/>
    </row>
    <row r="48" spans="1:255" ht="12.75">
      <c r="A48" s="334" t="s">
        <v>2165</v>
      </c>
      <c r="B48" s="337" t="s">
        <v>2250</v>
      </c>
      <c r="C48" s="336" t="s">
        <v>2246</v>
      </c>
      <c r="D48" s="336">
        <v>85</v>
      </c>
      <c r="E48" s="186" t="s">
        <v>2776</v>
      </c>
      <c r="F48" s="201" t="s">
        <v>2777</v>
      </c>
      <c r="G48" s="186" t="s">
        <v>1872</v>
      </c>
      <c r="H48" s="336" t="s">
        <v>2246</v>
      </c>
      <c r="I48" s="336" t="s">
        <v>1258</v>
      </c>
      <c r="J48" s="330"/>
      <c r="K48" s="330"/>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c r="HQ48" s="56"/>
      <c r="HR48" s="56"/>
      <c r="HS48" s="56"/>
      <c r="HT48" s="56"/>
      <c r="HU48" s="56"/>
      <c r="HV48" s="56"/>
      <c r="HW48" s="56"/>
      <c r="HX48" s="56"/>
      <c r="HY48" s="56"/>
      <c r="HZ48" s="56"/>
      <c r="IA48" s="56"/>
      <c r="IB48" s="56"/>
      <c r="IC48" s="56"/>
      <c r="ID48" s="56"/>
      <c r="IE48" s="56"/>
      <c r="IF48" s="56"/>
      <c r="IG48" s="56"/>
      <c r="IH48" s="56"/>
      <c r="II48" s="56"/>
      <c r="IJ48" s="56"/>
      <c r="IK48" s="56"/>
      <c r="IL48" s="56"/>
      <c r="IM48" s="56"/>
      <c r="IN48" s="56"/>
      <c r="IO48" s="56"/>
      <c r="IP48" s="56"/>
      <c r="IQ48" s="56"/>
      <c r="IR48" s="56"/>
      <c r="IS48" s="56"/>
      <c r="IT48" s="56"/>
      <c r="IU48" s="56"/>
    </row>
    <row r="49" spans="1:255" ht="12.75">
      <c r="A49" s="334" t="s">
        <v>2165</v>
      </c>
      <c r="B49" s="337" t="s">
        <v>2248</v>
      </c>
      <c r="C49" s="336" t="s">
        <v>2246</v>
      </c>
      <c r="D49" s="336">
        <v>170</v>
      </c>
      <c r="E49" s="186" t="str">
        <f>"65053627AE01A24"</f>
        <v>65053627AE01A24</v>
      </c>
      <c r="F49" s="201" t="s">
        <v>2778</v>
      </c>
      <c r="G49" s="186" t="s">
        <v>1871</v>
      </c>
      <c r="H49" s="336" t="s">
        <v>2246</v>
      </c>
      <c r="I49" s="336" t="s">
        <v>1258</v>
      </c>
      <c r="J49" s="330"/>
      <c r="K49" s="330"/>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c r="DJ49" s="56"/>
      <c r="DK49" s="56"/>
      <c r="DL49" s="56"/>
      <c r="DM49" s="56"/>
      <c r="DN49" s="56"/>
      <c r="DO49" s="56"/>
      <c r="DP49" s="56"/>
      <c r="DQ49" s="56"/>
      <c r="DR49" s="56"/>
      <c r="DS49" s="56"/>
      <c r="DT49" s="56"/>
      <c r="DU49" s="56"/>
      <c r="DV49" s="56"/>
      <c r="DW49" s="56"/>
      <c r="DX49" s="56"/>
      <c r="DY49" s="56"/>
      <c r="DZ49" s="56"/>
      <c r="EA49" s="56"/>
      <c r="EB49" s="56"/>
      <c r="EC49" s="56"/>
      <c r="ED49" s="56"/>
      <c r="EE49" s="56"/>
      <c r="EF49" s="56"/>
      <c r="EG49" s="56"/>
      <c r="EH49" s="56"/>
      <c r="EI49" s="56"/>
      <c r="EJ49" s="56"/>
      <c r="EK49" s="56"/>
      <c r="EL49" s="56"/>
      <c r="EM49" s="56"/>
      <c r="EN49" s="56"/>
      <c r="EO49" s="56"/>
      <c r="EP49" s="56"/>
      <c r="EQ49" s="56"/>
      <c r="ER49" s="56"/>
      <c r="ES49" s="56"/>
      <c r="ET49" s="56"/>
      <c r="EU49" s="56"/>
      <c r="EV49" s="56"/>
      <c r="EW49" s="56"/>
      <c r="EX49" s="56"/>
      <c r="EY49" s="56"/>
      <c r="EZ49" s="56"/>
      <c r="FA49" s="56"/>
      <c r="FB49" s="56"/>
      <c r="FC49" s="56"/>
      <c r="FD49" s="56"/>
      <c r="FE49" s="56"/>
      <c r="FF49" s="56"/>
      <c r="FG49" s="56"/>
      <c r="FH49" s="56"/>
      <c r="FI49" s="56"/>
      <c r="FJ49" s="56"/>
      <c r="FK49" s="56"/>
      <c r="FL49" s="56"/>
      <c r="FM49" s="56"/>
      <c r="FN49" s="56"/>
      <c r="FO49" s="56"/>
      <c r="FP49" s="56"/>
      <c r="FQ49" s="56"/>
      <c r="FR49" s="56"/>
      <c r="FS49" s="56"/>
      <c r="FT49" s="56"/>
      <c r="FU49" s="56"/>
      <c r="FV49" s="56"/>
      <c r="FW49" s="56"/>
      <c r="FX49" s="56"/>
      <c r="FY49" s="56"/>
      <c r="FZ49" s="56"/>
      <c r="GA49" s="56"/>
      <c r="GB49" s="56"/>
      <c r="GC49" s="56"/>
      <c r="GD49" s="56"/>
      <c r="GE49" s="56"/>
      <c r="GF49" s="56"/>
      <c r="GG49" s="56"/>
      <c r="GH49" s="56"/>
      <c r="GI49" s="56"/>
      <c r="GJ49" s="56"/>
      <c r="GK49" s="56"/>
      <c r="GL49" s="56"/>
      <c r="GM49" s="56"/>
      <c r="GN49" s="56"/>
      <c r="GO49" s="56"/>
      <c r="GP49" s="56"/>
      <c r="GQ49" s="56"/>
      <c r="GR49" s="56"/>
      <c r="GS49" s="56"/>
      <c r="GT49" s="56"/>
      <c r="GU49" s="56"/>
      <c r="GV49" s="56"/>
      <c r="GW49" s="56"/>
      <c r="GX49" s="56"/>
      <c r="GY49" s="56"/>
      <c r="GZ49" s="56"/>
      <c r="HA49" s="56"/>
      <c r="HB49" s="56"/>
      <c r="HC49" s="56"/>
      <c r="HD49" s="56"/>
      <c r="HE49" s="56"/>
      <c r="HF49" s="56"/>
      <c r="HG49" s="56"/>
      <c r="HH49" s="56"/>
      <c r="HI49" s="56"/>
      <c r="HJ49" s="56"/>
      <c r="HK49" s="56"/>
      <c r="HL49" s="56"/>
      <c r="HM49" s="56"/>
      <c r="HN49" s="56"/>
      <c r="HO49" s="56"/>
      <c r="HP49" s="56"/>
      <c r="HQ49" s="56"/>
      <c r="HR49" s="56"/>
      <c r="HS49" s="56"/>
      <c r="HT49" s="56"/>
      <c r="HU49" s="56"/>
      <c r="HV49" s="56"/>
      <c r="HW49" s="56"/>
      <c r="HX49" s="56"/>
      <c r="HY49" s="56"/>
      <c r="HZ49" s="56"/>
      <c r="IA49" s="56"/>
      <c r="IB49" s="56"/>
      <c r="IC49" s="56"/>
      <c r="ID49" s="56"/>
      <c r="IE49" s="56"/>
      <c r="IF49" s="56"/>
      <c r="IG49" s="56"/>
      <c r="IH49" s="56"/>
      <c r="II49" s="56"/>
      <c r="IJ49" s="56"/>
      <c r="IK49" s="56"/>
      <c r="IL49" s="56"/>
      <c r="IM49" s="56"/>
      <c r="IN49" s="56"/>
      <c r="IO49" s="56"/>
      <c r="IP49" s="56"/>
      <c r="IQ49" s="56"/>
      <c r="IR49" s="56"/>
      <c r="IS49" s="56"/>
      <c r="IT49" s="56"/>
      <c r="IU49" s="56"/>
    </row>
    <row r="50" spans="1:255" ht="12.75">
      <c r="A50" s="334" t="s">
        <v>2165</v>
      </c>
      <c r="B50" s="337" t="s">
        <v>2248</v>
      </c>
      <c r="C50" s="336" t="s">
        <v>2246</v>
      </c>
      <c r="D50" s="336">
        <v>170</v>
      </c>
      <c r="E50" s="186" t="str">
        <f>"65053627AE02A24"</f>
        <v>65053627AE02A24</v>
      </c>
      <c r="F50" s="201" t="s">
        <v>2779</v>
      </c>
      <c r="G50" s="186" t="s">
        <v>1872</v>
      </c>
      <c r="H50" s="336" t="s">
        <v>2246</v>
      </c>
      <c r="I50" s="336" t="s">
        <v>1258</v>
      </c>
      <c r="J50" s="330"/>
      <c r="K50" s="330"/>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c r="DJ50" s="56"/>
      <c r="DK50" s="56"/>
      <c r="DL50" s="56"/>
      <c r="DM50" s="56"/>
      <c r="DN50" s="56"/>
      <c r="DO50" s="56"/>
      <c r="DP50" s="56"/>
      <c r="DQ50" s="56"/>
      <c r="DR50" s="56"/>
      <c r="DS50" s="56"/>
      <c r="DT50" s="56"/>
      <c r="DU50" s="56"/>
      <c r="DV50" s="56"/>
      <c r="DW50" s="56"/>
      <c r="DX50" s="56"/>
      <c r="DY50" s="56"/>
      <c r="DZ50" s="56"/>
      <c r="EA50" s="56"/>
      <c r="EB50" s="56"/>
      <c r="EC50" s="56"/>
      <c r="ED50" s="56"/>
      <c r="EE50" s="56"/>
      <c r="EF50" s="56"/>
      <c r="EG50" s="56"/>
      <c r="EH50" s="56"/>
      <c r="EI50" s="56"/>
      <c r="EJ50" s="56"/>
      <c r="EK50" s="56"/>
      <c r="EL50" s="56"/>
      <c r="EM50" s="56"/>
      <c r="EN50" s="56"/>
      <c r="EO50" s="56"/>
      <c r="EP50" s="56"/>
      <c r="EQ50" s="56"/>
      <c r="ER50" s="56"/>
      <c r="ES50" s="56"/>
      <c r="ET50" s="56"/>
      <c r="EU50" s="56"/>
      <c r="EV50" s="56"/>
      <c r="EW50" s="56"/>
      <c r="EX50" s="56"/>
      <c r="EY50" s="56"/>
      <c r="EZ50" s="56"/>
      <c r="FA50" s="56"/>
      <c r="FB50" s="56"/>
      <c r="FC50" s="56"/>
      <c r="FD50" s="56"/>
      <c r="FE50" s="56"/>
      <c r="FF50" s="56"/>
      <c r="FG50" s="56"/>
      <c r="FH50" s="56"/>
      <c r="FI50" s="56"/>
      <c r="FJ50" s="56"/>
      <c r="FK50" s="56"/>
      <c r="FL50" s="56"/>
      <c r="FM50" s="56"/>
      <c r="FN50" s="56"/>
      <c r="FO50" s="56"/>
      <c r="FP50" s="56"/>
      <c r="FQ50" s="56"/>
      <c r="FR50" s="56"/>
      <c r="FS50" s="56"/>
      <c r="FT50" s="56"/>
      <c r="FU50" s="56"/>
      <c r="FV50" s="56"/>
      <c r="FW50" s="56"/>
      <c r="FX50" s="56"/>
      <c r="FY50" s="56"/>
      <c r="FZ50" s="56"/>
      <c r="GA50" s="56"/>
      <c r="GB50" s="56"/>
      <c r="GC50" s="56"/>
      <c r="GD50" s="56"/>
      <c r="GE50" s="56"/>
      <c r="GF50" s="56"/>
      <c r="GG50" s="56"/>
      <c r="GH50" s="56"/>
      <c r="GI50" s="56"/>
      <c r="GJ50" s="56"/>
      <c r="GK50" s="56"/>
      <c r="GL50" s="56"/>
      <c r="GM50" s="56"/>
      <c r="GN50" s="56"/>
      <c r="GO50" s="56"/>
      <c r="GP50" s="56"/>
      <c r="GQ50" s="56"/>
      <c r="GR50" s="56"/>
      <c r="GS50" s="56"/>
      <c r="GT50" s="56"/>
      <c r="GU50" s="56"/>
      <c r="GV50" s="56"/>
      <c r="GW50" s="56"/>
      <c r="GX50" s="56"/>
      <c r="GY50" s="56"/>
      <c r="GZ50" s="56"/>
      <c r="HA50" s="56"/>
      <c r="HB50" s="56"/>
      <c r="HC50" s="56"/>
      <c r="HD50" s="56"/>
      <c r="HE50" s="56"/>
      <c r="HF50" s="56"/>
      <c r="HG50" s="56"/>
      <c r="HH50" s="56"/>
      <c r="HI50" s="56"/>
      <c r="HJ50" s="56"/>
      <c r="HK50" s="56"/>
      <c r="HL50" s="56"/>
      <c r="HM50" s="56"/>
      <c r="HN50" s="56"/>
      <c r="HO50" s="56"/>
      <c r="HP50" s="56"/>
      <c r="HQ50" s="56"/>
      <c r="HR50" s="56"/>
      <c r="HS50" s="56"/>
      <c r="HT50" s="56"/>
      <c r="HU50" s="56"/>
      <c r="HV50" s="56"/>
      <c r="HW50" s="56"/>
      <c r="HX50" s="56"/>
      <c r="HY50" s="56"/>
      <c r="HZ50" s="56"/>
      <c r="IA50" s="56"/>
      <c r="IB50" s="56"/>
      <c r="IC50" s="56"/>
      <c r="ID50" s="56"/>
      <c r="IE50" s="56"/>
      <c r="IF50" s="56"/>
      <c r="IG50" s="56"/>
      <c r="IH50" s="56"/>
      <c r="II50" s="56"/>
      <c r="IJ50" s="56"/>
      <c r="IK50" s="56"/>
      <c r="IL50" s="56"/>
      <c r="IM50" s="56"/>
      <c r="IN50" s="56"/>
      <c r="IO50" s="56"/>
      <c r="IP50" s="56"/>
      <c r="IQ50" s="56"/>
      <c r="IR50" s="56"/>
      <c r="IS50" s="56"/>
      <c r="IT50" s="56"/>
      <c r="IU50" s="56"/>
    </row>
    <row r="51" spans="1:255" ht="12.75">
      <c r="A51" s="334" t="s">
        <v>2165</v>
      </c>
      <c r="B51" s="338" t="s">
        <v>1627</v>
      </c>
      <c r="C51" s="336">
        <v>10</v>
      </c>
      <c r="D51" s="331"/>
      <c r="E51" s="186" t="str">
        <f>"65053253AE00A00"</f>
        <v>65053253AE00A00</v>
      </c>
      <c r="F51" s="201" t="s">
        <v>2780</v>
      </c>
      <c r="G51" s="331"/>
      <c r="H51" s="331" t="s">
        <v>1639</v>
      </c>
      <c r="I51" s="331" t="s">
        <v>1226</v>
      </c>
      <c r="J51" s="330"/>
      <c r="K51" s="330"/>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6"/>
      <c r="GY51" s="56"/>
      <c r="GZ51" s="56"/>
      <c r="HA51" s="56"/>
      <c r="HB51" s="56"/>
      <c r="HC51" s="56"/>
      <c r="HD51" s="56"/>
      <c r="HE51" s="56"/>
      <c r="HF51" s="56"/>
      <c r="HG51" s="56"/>
      <c r="HH51" s="56"/>
      <c r="HI51" s="56"/>
      <c r="HJ51" s="56"/>
      <c r="HK51" s="56"/>
      <c r="HL51" s="56"/>
      <c r="HM51" s="56"/>
      <c r="HN51" s="56"/>
      <c r="HO51" s="56"/>
      <c r="HP51" s="56"/>
      <c r="HQ51" s="56"/>
      <c r="HR51" s="56"/>
      <c r="HS51" s="56"/>
      <c r="HT51" s="56"/>
      <c r="HU51" s="56"/>
      <c r="HV51" s="56"/>
      <c r="HW51" s="56"/>
      <c r="HX51" s="56"/>
      <c r="HY51" s="56"/>
      <c r="HZ51" s="56"/>
      <c r="IA51" s="56"/>
      <c r="IB51" s="56"/>
      <c r="IC51" s="56"/>
      <c r="ID51" s="56"/>
      <c r="IE51" s="56"/>
      <c r="IF51" s="56"/>
      <c r="IG51" s="56"/>
      <c r="IH51" s="56"/>
      <c r="II51" s="56"/>
      <c r="IJ51" s="56"/>
      <c r="IK51" s="56"/>
      <c r="IL51" s="56"/>
      <c r="IM51" s="56"/>
      <c r="IN51" s="56"/>
      <c r="IO51" s="56"/>
      <c r="IP51" s="56"/>
      <c r="IQ51" s="56"/>
      <c r="IR51" s="56"/>
      <c r="IS51" s="56"/>
      <c r="IT51" s="56"/>
      <c r="IU51" s="56"/>
    </row>
    <row r="52" spans="1:255" ht="12.75">
      <c r="A52" s="334" t="s">
        <v>2165</v>
      </c>
      <c r="B52" s="339"/>
      <c r="C52" s="336">
        <v>10</v>
      </c>
      <c r="D52" s="331"/>
      <c r="E52" s="186" t="str">
        <f>"65053252AE00A00"</f>
        <v>65053252AE00A00</v>
      </c>
      <c r="F52" s="201" t="s">
        <v>2781</v>
      </c>
      <c r="G52" s="331"/>
      <c r="H52" s="331" t="s">
        <v>2252</v>
      </c>
      <c r="I52" s="331" t="s">
        <v>1226</v>
      </c>
      <c r="J52" s="330"/>
      <c r="K52" s="330"/>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c r="IC52" s="56"/>
      <c r="ID52" s="56"/>
      <c r="IE52" s="56"/>
      <c r="IF52" s="56"/>
      <c r="IG52" s="56"/>
      <c r="IH52" s="56"/>
      <c r="II52" s="56"/>
      <c r="IJ52" s="56"/>
      <c r="IK52" s="56"/>
      <c r="IL52" s="56"/>
      <c r="IM52" s="56"/>
      <c r="IN52" s="56"/>
      <c r="IO52" s="56"/>
      <c r="IP52" s="56"/>
      <c r="IQ52" s="56"/>
      <c r="IR52" s="56"/>
      <c r="IS52" s="56"/>
      <c r="IT52" s="56"/>
      <c r="IU52" s="56"/>
    </row>
    <row r="53" spans="1:255" ht="12.75">
      <c r="A53" s="334" t="s">
        <v>2165</v>
      </c>
      <c r="B53" s="339"/>
      <c r="C53" s="336">
        <v>10</v>
      </c>
      <c r="D53" s="331"/>
      <c r="E53" s="186" t="s">
        <v>400</v>
      </c>
      <c r="F53" s="201" t="s">
        <v>400</v>
      </c>
      <c r="G53" s="331"/>
      <c r="H53" s="331" t="s">
        <v>2247</v>
      </c>
      <c r="I53" s="331" t="s">
        <v>1902</v>
      </c>
      <c r="J53" s="330"/>
      <c r="K53" s="330"/>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c r="IC53" s="56"/>
      <c r="ID53" s="56"/>
      <c r="IE53" s="56"/>
      <c r="IF53" s="56"/>
      <c r="IG53" s="56"/>
      <c r="IH53" s="56"/>
      <c r="II53" s="56"/>
      <c r="IJ53" s="56"/>
      <c r="IK53" s="56"/>
      <c r="IL53" s="56"/>
      <c r="IM53" s="56"/>
      <c r="IN53" s="56"/>
      <c r="IO53" s="56"/>
      <c r="IP53" s="56"/>
      <c r="IQ53" s="56"/>
      <c r="IR53" s="56"/>
      <c r="IS53" s="56"/>
      <c r="IT53" s="56"/>
      <c r="IU53" s="56"/>
    </row>
    <row r="54" spans="1:255" ht="12.75">
      <c r="A54" s="59"/>
      <c r="B54" s="60"/>
      <c r="C54" s="61"/>
      <c r="D54" s="61"/>
      <c r="E54" s="62"/>
      <c r="F54" s="63"/>
      <c r="G54" s="61"/>
      <c r="H54" s="61"/>
      <c r="I54" s="61"/>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c r="FB54" s="56"/>
      <c r="FC54" s="56"/>
      <c r="FD54" s="56"/>
      <c r="FE54" s="56"/>
      <c r="FF54" s="56"/>
      <c r="FG54" s="56"/>
      <c r="FH54" s="56"/>
      <c r="FI54" s="56"/>
      <c r="FJ54" s="56"/>
      <c r="FK54" s="56"/>
      <c r="FL54" s="56"/>
      <c r="FM54" s="56"/>
      <c r="FN54" s="56"/>
      <c r="FO54" s="56"/>
      <c r="FP54" s="56"/>
      <c r="FQ54" s="56"/>
      <c r="FR54" s="56"/>
      <c r="FS54" s="56"/>
      <c r="FT54" s="56"/>
      <c r="FU54" s="56"/>
      <c r="FV54" s="56"/>
      <c r="FW54" s="56"/>
      <c r="FX54" s="56"/>
      <c r="FY54" s="56"/>
      <c r="FZ54" s="56"/>
      <c r="GA54" s="56"/>
      <c r="GB54" s="56"/>
      <c r="GC54" s="56"/>
      <c r="GD54" s="56"/>
      <c r="GE54" s="56"/>
      <c r="GF54" s="56"/>
      <c r="GG54" s="56"/>
      <c r="GH54" s="56"/>
      <c r="GI54" s="56"/>
      <c r="GJ54" s="56"/>
      <c r="GK54" s="56"/>
      <c r="GL54" s="56"/>
      <c r="GM54" s="56"/>
      <c r="GN54" s="56"/>
      <c r="GO54" s="56"/>
      <c r="GP54" s="56"/>
      <c r="GQ54" s="56"/>
      <c r="GR54" s="56"/>
      <c r="GS54" s="56"/>
      <c r="GT54" s="56"/>
      <c r="GU54" s="56"/>
      <c r="GV54" s="56"/>
      <c r="GW54" s="56"/>
      <c r="GX54" s="56"/>
      <c r="GY54" s="56"/>
      <c r="GZ54" s="56"/>
      <c r="HA54" s="56"/>
      <c r="HB54" s="56"/>
      <c r="HC54" s="56"/>
      <c r="HD54" s="56"/>
      <c r="HE54" s="56"/>
      <c r="HF54" s="56"/>
      <c r="HG54" s="56"/>
      <c r="HH54" s="56"/>
      <c r="HI54" s="56"/>
      <c r="HJ54" s="56"/>
      <c r="HK54" s="56"/>
      <c r="HL54" s="56"/>
      <c r="HM54" s="56"/>
      <c r="HN54" s="56"/>
      <c r="HO54" s="56"/>
      <c r="HP54" s="56"/>
      <c r="HQ54" s="56"/>
      <c r="HR54" s="56"/>
      <c r="HS54" s="56"/>
      <c r="HT54" s="56"/>
      <c r="HU54" s="56"/>
      <c r="HV54" s="56"/>
      <c r="HW54" s="56"/>
      <c r="HX54" s="56"/>
      <c r="HY54" s="56"/>
      <c r="HZ54" s="56"/>
      <c r="IA54" s="56"/>
      <c r="IB54" s="56"/>
      <c r="IC54" s="56"/>
      <c r="ID54" s="56"/>
      <c r="IE54" s="56"/>
      <c r="IF54" s="56"/>
      <c r="IG54" s="56"/>
      <c r="IH54" s="56"/>
      <c r="II54" s="56"/>
      <c r="IJ54" s="56"/>
      <c r="IK54" s="56"/>
      <c r="IL54" s="56"/>
      <c r="IM54" s="56"/>
      <c r="IN54" s="56"/>
      <c r="IO54" s="56"/>
      <c r="IP54" s="56"/>
      <c r="IQ54" s="56"/>
      <c r="IR54" s="56"/>
      <c r="IS54" s="56"/>
      <c r="IT54" s="56"/>
      <c r="IU54" s="56"/>
    </row>
    <row r="55" spans="1:255" ht="12.75">
      <c r="A55" s="332" t="s">
        <v>3335</v>
      </c>
      <c r="B55" s="68" t="s">
        <v>2252</v>
      </c>
      <c r="C55" s="55">
        <v>3</v>
      </c>
      <c r="D55" s="55">
        <v>150</v>
      </c>
      <c r="E55" s="241" t="s">
        <v>3436</v>
      </c>
      <c r="F55" s="200" t="s">
        <v>944</v>
      </c>
      <c r="G55" s="187" t="s">
        <v>1871</v>
      </c>
      <c r="H55" s="55" t="s">
        <v>2252</v>
      </c>
      <c r="I55" s="55" t="s">
        <v>1255</v>
      </c>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c r="FB55" s="56"/>
      <c r="FC55" s="56"/>
      <c r="FD55" s="56"/>
      <c r="FE55" s="56"/>
      <c r="FF55" s="56"/>
      <c r="FG55" s="56"/>
      <c r="FH55" s="56"/>
      <c r="FI55" s="56"/>
      <c r="FJ55" s="56"/>
      <c r="FK55" s="56"/>
      <c r="FL55" s="56"/>
      <c r="FM55" s="56"/>
      <c r="FN55" s="56"/>
      <c r="FO55" s="56"/>
      <c r="FP55" s="56"/>
      <c r="FQ55" s="56"/>
      <c r="FR55" s="56"/>
      <c r="FS55" s="56"/>
      <c r="FT55" s="56"/>
      <c r="FU55" s="56"/>
      <c r="FV55" s="56"/>
      <c r="FW55" s="56"/>
      <c r="FX55" s="56"/>
      <c r="FY55" s="56"/>
      <c r="FZ55" s="56"/>
      <c r="GA55" s="56"/>
      <c r="GB55" s="56"/>
      <c r="GC55" s="56"/>
      <c r="GD55" s="56"/>
      <c r="GE55" s="56"/>
      <c r="GF55" s="56"/>
      <c r="GG55" s="56"/>
      <c r="GH55" s="56"/>
      <c r="GI55" s="56"/>
      <c r="GJ55" s="56"/>
      <c r="GK55" s="56"/>
      <c r="GL55" s="56"/>
      <c r="GM55" s="56"/>
      <c r="GN55" s="56"/>
      <c r="GO55" s="56"/>
      <c r="GP55" s="56"/>
      <c r="GQ55" s="56"/>
      <c r="GR55" s="56"/>
      <c r="GS55" s="56"/>
      <c r="GT55" s="56"/>
      <c r="GU55" s="56"/>
      <c r="GV55" s="56"/>
      <c r="GW55" s="56"/>
      <c r="GX55" s="56"/>
      <c r="GY55" s="56"/>
      <c r="GZ55" s="56"/>
      <c r="HA55" s="56"/>
      <c r="HB55" s="56"/>
      <c r="HC55" s="56"/>
      <c r="HD55" s="56"/>
      <c r="HE55" s="56"/>
      <c r="HF55" s="56"/>
      <c r="HG55" s="56"/>
      <c r="HH55" s="56"/>
      <c r="HI55" s="56"/>
      <c r="HJ55" s="56"/>
      <c r="HK55" s="56"/>
      <c r="HL55" s="56"/>
      <c r="HM55" s="56"/>
      <c r="HN55" s="56"/>
      <c r="HO55" s="56"/>
      <c r="HP55" s="56"/>
      <c r="HQ55" s="56"/>
      <c r="HR55" s="56"/>
      <c r="HS55" s="56"/>
      <c r="HT55" s="56"/>
      <c r="HU55" s="56"/>
      <c r="HV55" s="56"/>
      <c r="HW55" s="56"/>
      <c r="HX55" s="56"/>
      <c r="HY55" s="56"/>
      <c r="HZ55" s="56"/>
      <c r="IA55" s="56"/>
      <c r="IB55" s="56"/>
      <c r="IC55" s="56"/>
      <c r="ID55" s="56"/>
      <c r="IE55" s="56"/>
      <c r="IF55" s="56"/>
      <c r="IG55" s="56"/>
      <c r="IH55" s="56"/>
      <c r="II55" s="56"/>
      <c r="IJ55" s="56"/>
      <c r="IK55" s="56"/>
      <c r="IL55" s="56"/>
      <c r="IM55" s="56"/>
      <c r="IN55" s="56"/>
      <c r="IO55" s="56"/>
      <c r="IP55" s="56"/>
      <c r="IQ55" s="56"/>
      <c r="IR55" s="56"/>
      <c r="IS55" s="56"/>
      <c r="IT55" s="56"/>
      <c r="IU55" s="56"/>
    </row>
    <row r="56" spans="1:255" ht="12.75">
      <c r="A56" s="57" t="s">
        <v>3335</v>
      </c>
      <c r="B56" s="58"/>
      <c r="C56" s="55">
        <v>3</v>
      </c>
      <c r="D56" s="55">
        <v>150</v>
      </c>
      <c r="E56" s="241" t="s">
        <v>3437</v>
      </c>
      <c r="F56" s="200" t="s">
        <v>945</v>
      </c>
      <c r="G56" s="187" t="s">
        <v>1872</v>
      </c>
      <c r="H56" s="55" t="s">
        <v>2252</v>
      </c>
      <c r="I56" s="55" t="s">
        <v>1255</v>
      </c>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c r="FB56" s="56"/>
      <c r="FC56" s="56"/>
      <c r="FD56" s="56"/>
      <c r="FE56" s="56"/>
      <c r="FF56" s="56"/>
      <c r="FG56" s="56"/>
      <c r="FH56" s="56"/>
      <c r="FI56" s="56"/>
      <c r="FJ56" s="56"/>
      <c r="FK56" s="56"/>
      <c r="FL56" s="56"/>
      <c r="FM56" s="56"/>
      <c r="FN56" s="56"/>
      <c r="FO56" s="56"/>
      <c r="FP56" s="56"/>
      <c r="FQ56" s="56"/>
      <c r="FR56" s="56"/>
      <c r="FS56" s="56"/>
      <c r="FT56" s="56"/>
      <c r="FU56" s="56"/>
      <c r="FV56" s="56"/>
      <c r="FW56" s="56"/>
      <c r="FX56" s="56"/>
      <c r="FY56" s="56"/>
      <c r="FZ56" s="56"/>
      <c r="GA56" s="56"/>
      <c r="GB56" s="56"/>
      <c r="GC56" s="56"/>
      <c r="GD56" s="56"/>
      <c r="GE56" s="56"/>
      <c r="GF56" s="56"/>
      <c r="GG56" s="56"/>
      <c r="GH56" s="56"/>
      <c r="GI56" s="56"/>
      <c r="GJ56" s="56"/>
      <c r="GK56" s="56"/>
      <c r="GL56" s="56"/>
      <c r="GM56" s="56"/>
      <c r="GN56" s="56"/>
      <c r="GO56" s="56"/>
      <c r="GP56" s="56"/>
      <c r="GQ56" s="56"/>
      <c r="GR56" s="56"/>
      <c r="GS56" s="56"/>
      <c r="GT56" s="56"/>
      <c r="GU56" s="56"/>
      <c r="GV56" s="56"/>
      <c r="GW56" s="56"/>
      <c r="GX56" s="56"/>
      <c r="GY56" s="56"/>
      <c r="GZ56" s="56"/>
      <c r="HA56" s="56"/>
      <c r="HB56" s="56"/>
      <c r="HC56" s="56"/>
      <c r="HD56" s="56"/>
      <c r="HE56" s="56"/>
      <c r="HF56" s="56"/>
      <c r="HG56" s="56"/>
      <c r="HH56" s="56"/>
      <c r="HI56" s="56"/>
      <c r="HJ56" s="56"/>
      <c r="HK56" s="56"/>
      <c r="HL56" s="56"/>
      <c r="HM56" s="56"/>
      <c r="HN56" s="56"/>
      <c r="HO56" s="56"/>
      <c r="HP56" s="56"/>
      <c r="HQ56" s="56"/>
      <c r="HR56" s="56"/>
      <c r="HS56" s="56"/>
      <c r="HT56" s="56"/>
      <c r="HU56" s="56"/>
      <c r="HV56" s="56"/>
      <c r="HW56" s="56"/>
      <c r="HX56" s="56"/>
      <c r="HY56" s="56"/>
      <c r="HZ56" s="56"/>
      <c r="IA56" s="56"/>
      <c r="IB56" s="56"/>
      <c r="IC56" s="56"/>
      <c r="ID56" s="56"/>
      <c r="IE56" s="56"/>
      <c r="IF56" s="56"/>
      <c r="IG56" s="56"/>
      <c r="IH56" s="56"/>
      <c r="II56" s="56"/>
      <c r="IJ56" s="56"/>
      <c r="IK56" s="56"/>
      <c r="IL56" s="56"/>
      <c r="IM56" s="56"/>
      <c r="IN56" s="56"/>
      <c r="IO56" s="56"/>
      <c r="IP56" s="56"/>
      <c r="IQ56" s="56"/>
      <c r="IR56" s="56"/>
      <c r="IS56" s="56"/>
      <c r="IT56" s="56"/>
      <c r="IU56" s="56"/>
    </row>
    <row r="57" spans="1:255" ht="12.75">
      <c r="A57" s="57" t="s">
        <v>3335</v>
      </c>
      <c r="B57" s="58" t="s">
        <v>3346</v>
      </c>
      <c r="C57" s="55">
        <v>3</v>
      </c>
      <c r="D57" s="55">
        <v>150</v>
      </c>
      <c r="E57" s="242" t="s">
        <v>3439</v>
      </c>
      <c r="F57" s="201" t="s">
        <v>946</v>
      </c>
      <c r="G57" s="186" t="s">
        <v>1871</v>
      </c>
      <c r="H57" s="55" t="s">
        <v>2252</v>
      </c>
      <c r="I57" s="55" t="s">
        <v>1256</v>
      </c>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6"/>
      <c r="GY57" s="56"/>
      <c r="GZ57" s="56"/>
      <c r="HA57" s="56"/>
      <c r="HB57" s="56"/>
      <c r="HC57" s="56"/>
      <c r="HD57" s="56"/>
      <c r="HE57" s="56"/>
      <c r="HF57" s="56"/>
      <c r="HG57" s="56"/>
      <c r="HH57" s="56"/>
      <c r="HI57" s="56"/>
      <c r="HJ57" s="56"/>
      <c r="HK57" s="56"/>
      <c r="HL57" s="56"/>
      <c r="HM57" s="56"/>
      <c r="HN57" s="56"/>
      <c r="HO57" s="56"/>
      <c r="HP57" s="56"/>
      <c r="HQ57" s="56"/>
      <c r="HR57" s="56"/>
      <c r="HS57" s="56"/>
      <c r="HT57" s="56"/>
      <c r="HU57" s="56"/>
      <c r="HV57" s="56"/>
      <c r="HW57" s="56"/>
      <c r="HX57" s="56"/>
      <c r="HY57" s="56"/>
      <c r="HZ57" s="56"/>
      <c r="IA57" s="56"/>
      <c r="IB57" s="56"/>
      <c r="IC57" s="56"/>
      <c r="ID57" s="56"/>
      <c r="IE57" s="56"/>
      <c r="IF57" s="56"/>
      <c r="IG57" s="56"/>
      <c r="IH57" s="56"/>
      <c r="II57" s="56"/>
      <c r="IJ57" s="56"/>
      <c r="IK57" s="56"/>
      <c r="IL57" s="56"/>
      <c r="IM57" s="56"/>
      <c r="IN57" s="56"/>
      <c r="IO57" s="56"/>
      <c r="IP57" s="56"/>
      <c r="IQ57" s="56"/>
      <c r="IR57" s="56"/>
      <c r="IS57" s="56"/>
      <c r="IT57" s="56"/>
      <c r="IU57" s="56"/>
    </row>
    <row r="58" spans="1:255" ht="12.75">
      <c r="A58" s="57" t="s">
        <v>3335</v>
      </c>
      <c r="B58" s="58" t="s">
        <v>3346</v>
      </c>
      <c r="C58" s="55">
        <v>3</v>
      </c>
      <c r="D58" s="55">
        <v>150</v>
      </c>
      <c r="E58" s="242" t="s">
        <v>3440</v>
      </c>
      <c r="F58" s="201" t="s">
        <v>947</v>
      </c>
      <c r="G58" s="186" t="s">
        <v>1872</v>
      </c>
      <c r="H58" s="55" t="s">
        <v>2252</v>
      </c>
      <c r="I58" s="55" t="s">
        <v>1256</v>
      </c>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c r="FB58" s="56"/>
      <c r="FC58" s="56"/>
      <c r="FD58" s="56"/>
      <c r="FE58" s="56"/>
      <c r="FF58" s="56"/>
      <c r="FG58" s="56"/>
      <c r="FH58" s="56"/>
      <c r="FI58" s="56"/>
      <c r="FJ58" s="56"/>
      <c r="FK58" s="56"/>
      <c r="FL58" s="56"/>
      <c r="FM58" s="56"/>
      <c r="FN58" s="56"/>
      <c r="FO58" s="56"/>
      <c r="FP58" s="56"/>
      <c r="FQ58" s="56"/>
      <c r="FR58" s="56"/>
      <c r="FS58" s="56"/>
      <c r="FT58" s="56"/>
      <c r="FU58" s="56"/>
      <c r="FV58" s="56"/>
      <c r="FW58" s="56"/>
      <c r="FX58" s="56"/>
      <c r="FY58" s="56"/>
      <c r="FZ58" s="56"/>
      <c r="GA58" s="56"/>
      <c r="GB58" s="56"/>
      <c r="GC58" s="56"/>
      <c r="GD58" s="56"/>
      <c r="GE58" s="56"/>
      <c r="GF58" s="56"/>
      <c r="GG58" s="56"/>
      <c r="GH58" s="56"/>
      <c r="GI58" s="56"/>
      <c r="GJ58" s="56"/>
      <c r="GK58" s="56"/>
      <c r="GL58" s="56"/>
      <c r="GM58" s="56"/>
      <c r="GN58" s="56"/>
      <c r="GO58" s="56"/>
      <c r="GP58" s="56"/>
      <c r="GQ58" s="56"/>
      <c r="GR58" s="56"/>
      <c r="GS58" s="56"/>
      <c r="GT58" s="56"/>
      <c r="GU58" s="56"/>
      <c r="GV58" s="56"/>
      <c r="GW58" s="56"/>
      <c r="GX58" s="56"/>
      <c r="GY58" s="56"/>
      <c r="GZ58" s="56"/>
      <c r="HA58" s="56"/>
      <c r="HB58" s="56"/>
      <c r="HC58" s="56"/>
      <c r="HD58" s="56"/>
      <c r="HE58" s="56"/>
      <c r="HF58" s="56"/>
      <c r="HG58" s="56"/>
      <c r="HH58" s="56"/>
      <c r="HI58" s="56"/>
      <c r="HJ58" s="56"/>
      <c r="HK58" s="56"/>
      <c r="HL58" s="56"/>
      <c r="HM58" s="56"/>
      <c r="HN58" s="56"/>
      <c r="HO58" s="56"/>
      <c r="HP58" s="56"/>
      <c r="HQ58" s="56"/>
      <c r="HR58" s="56"/>
      <c r="HS58" s="56"/>
      <c r="HT58" s="56"/>
      <c r="HU58" s="56"/>
      <c r="HV58" s="56"/>
      <c r="HW58" s="56"/>
      <c r="HX58" s="56"/>
      <c r="HY58" s="56"/>
      <c r="HZ58" s="56"/>
      <c r="IA58" s="56"/>
      <c r="IB58" s="56"/>
      <c r="IC58" s="56"/>
      <c r="ID58" s="56"/>
      <c r="IE58" s="56"/>
      <c r="IF58" s="56"/>
      <c r="IG58" s="56"/>
      <c r="IH58" s="56"/>
      <c r="II58" s="56"/>
      <c r="IJ58" s="56"/>
      <c r="IK58" s="56"/>
      <c r="IL58" s="56"/>
      <c r="IM58" s="56"/>
      <c r="IN58" s="56"/>
      <c r="IO58" s="56"/>
      <c r="IP58" s="56"/>
      <c r="IQ58" s="56"/>
      <c r="IR58" s="56"/>
      <c r="IS58" s="56"/>
      <c r="IT58" s="56"/>
      <c r="IU58" s="56"/>
    </row>
    <row r="59" spans="1:255" ht="12.75">
      <c r="A59" s="57" t="s">
        <v>3335</v>
      </c>
      <c r="B59" s="58" t="s">
        <v>3347</v>
      </c>
      <c r="C59" s="55" t="s">
        <v>2246</v>
      </c>
      <c r="D59" s="55">
        <v>70</v>
      </c>
      <c r="E59" s="242" t="s">
        <v>3442</v>
      </c>
      <c r="F59" s="201" t="s">
        <v>948</v>
      </c>
      <c r="G59" s="186" t="s">
        <v>1871</v>
      </c>
      <c r="H59" s="55" t="s">
        <v>2252</v>
      </c>
      <c r="I59" s="55" t="s">
        <v>2128</v>
      </c>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c r="FB59" s="56"/>
      <c r="FC59" s="56"/>
      <c r="FD59" s="56"/>
      <c r="FE59" s="56"/>
      <c r="FF59" s="56"/>
      <c r="FG59" s="56"/>
      <c r="FH59" s="56"/>
      <c r="FI59" s="56"/>
      <c r="FJ59" s="56"/>
      <c r="FK59" s="56"/>
      <c r="FL59" s="56"/>
      <c r="FM59" s="56"/>
      <c r="FN59" s="56"/>
      <c r="FO59" s="56"/>
      <c r="FP59" s="56"/>
      <c r="FQ59" s="56"/>
      <c r="FR59" s="56"/>
      <c r="FS59" s="56"/>
      <c r="FT59" s="56"/>
      <c r="FU59" s="56"/>
      <c r="FV59" s="56"/>
      <c r="FW59" s="56"/>
      <c r="FX59" s="56"/>
      <c r="FY59" s="56"/>
      <c r="FZ59" s="56"/>
      <c r="GA59" s="56"/>
      <c r="GB59" s="56"/>
      <c r="GC59" s="56"/>
      <c r="GD59" s="56"/>
      <c r="GE59" s="56"/>
      <c r="GF59" s="56"/>
      <c r="GG59" s="56"/>
      <c r="GH59" s="56"/>
      <c r="GI59" s="56"/>
      <c r="GJ59" s="56"/>
      <c r="GK59" s="56"/>
      <c r="GL59" s="56"/>
      <c r="GM59" s="56"/>
      <c r="GN59" s="56"/>
      <c r="GO59" s="56"/>
      <c r="GP59" s="56"/>
      <c r="GQ59" s="56"/>
      <c r="GR59" s="56"/>
      <c r="GS59" s="56"/>
      <c r="GT59" s="56"/>
      <c r="GU59" s="56"/>
      <c r="GV59" s="56"/>
      <c r="GW59" s="56"/>
      <c r="GX59" s="56"/>
      <c r="GY59" s="56"/>
      <c r="GZ59" s="56"/>
      <c r="HA59" s="56"/>
      <c r="HB59" s="56"/>
      <c r="HC59" s="56"/>
      <c r="HD59" s="56"/>
      <c r="HE59" s="56"/>
      <c r="HF59" s="56"/>
      <c r="HG59" s="56"/>
      <c r="HH59" s="56"/>
      <c r="HI59" s="56"/>
      <c r="HJ59" s="56"/>
      <c r="HK59" s="56"/>
      <c r="HL59" s="56"/>
      <c r="HM59" s="56"/>
      <c r="HN59" s="56"/>
      <c r="HO59" s="56"/>
      <c r="HP59" s="56"/>
      <c r="HQ59" s="56"/>
      <c r="HR59" s="56"/>
      <c r="HS59" s="56"/>
      <c r="HT59" s="56"/>
      <c r="HU59" s="56"/>
      <c r="HV59" s="56"/>
      <c r="HW59" s="56"/>
      <c r="HX59" s="56"/>
      <c r="HY59" s="56"/>
      <c r="HZ59" s="56"/>
      <c r="IA59" s="56"/>
      <c r="IB59" s="56"/>
      <c r="IC59" s="56"/>
      <c r="ID59" s="56"/>
      <c r="IE59" s="56"/>
      <c r="IF59" s="56"/>
      <c r="IG59" s="56"/>
      <c r="IH59" s="56"/>
      <c r="II59" s="56"/>
      <c r="IJ59" s="56"/>
      <c r="IK59" s="56"/>
      <c r="IL59" s="56"/>
      <c r="IM59" s="56"/>
      <c r="IN59" s="56"/>
      <c r="IO59" s="56"/>
      <c r="IP59" s="56"/>
      <c r="IQ59" s="56"/>
      <c r="IR59" s="56"/>
      <c r="IS59" s="56"/>
      <c r="IT59" s="56"/>
      <c r="IU59" s="56"/>
    </row>
    <row r="60" spans="1:255" ht="12.75">
      <c r="A60" s="57" t="s">
        <v>3335</v>
      </c>
      <c r="B60" s="58" t="s">
        <v>3347</v>
      </c>
      <c r="C60" s="55" t="s">
        <v>2246</v>
      </c>
      <c r="D60" s="55">
        <v>70</v>
      </c>
      <c r="E60" s="242" t="s">
        <v>3443</v>
      </c>
      <c r="F60" s="201" t="s">
        <v>949</v>
      </c>
      <c r="G60" s="186" t="s">
        <v>1872</v>
      </c>
      <c r="H60" s="55" t="s">
        <v>2252</v>
      </c>
      <c r="I60" s="55" t="s">
        <v>2128</v>
      </c>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6"/>
      <c r="GY60" s="56"/>
      <c r="GZ60" s="56"/>
      <c r="HA60" s="56"/>
      <c r="HB60" s="56"/>
      <c r="HC60" s="56"/>
      <c r="HD60" s="56"/>
      <c r="HE60" s="56"/>
      <c r="HF60" s="56"/>
      <c r="HG60" s="56"/>
      <c r="HH60" s="56"/>
      <c r="HI60" s="56"/>
      <c r="HJ60" s="56"/>
      <c r="HK60" s="56"/>
      <c r="HL60" s="56"/>
      <c r="HM60" s="56"/>
      <c r="HN60" s="56"/>
      <c r="HO60" s="56"/>
      <c r="HP60" s="56"/>
      <c r="HQ60" s="56"/>
      <c r="HR60" s="56"/>
      <c r="HS60" s="56"/>
      <c r="HT60" s="56"/>
      <c r="HU60" s="56"/>
      <c r="HV60" s="56"/>
      <c r="HW60" s="56"/>
      <c r="HX60" s="56"/>
      <c r="HY60" s="56"/>
      <c r="HZ60" s="56"/>
      <c r="IA60" s="56"/>
      <c r="IB60" s="56"/>
      <c r="IC60" s="56"/>
      <c r="ID60" s="56"/>
      <c r="IE60" s="56"/>
      <c r="IF60" s="56"/>
      <c r="IG60" s="56"/>
      <c r="IH60" s="56"/>
      <c r="II60" s="56"/>
      <c r="IJ60" s="56"/>
      <c r="IK60" s="56"/>
      <c r="IL60" s="56"/>
      <c r="IM60" s="56"/>
      <c r="IN60" s="56"/>
      <c r="IO60" s="56"/>
      <c r="IP60" s="56"/>
      <c r="IQ60" s="56"/>
      <c r="IR60" s="56"/>
      <c r="IS60" s="56"/>
      <c r="IT60" s="56"/>
      <c r="IU60" s="56"/>
    </row>
    <row r="61" spans="1:255" ht="12.75">
      <c r="A61" s="57" t="s">
        <v>3335</v>
      </c>
      <c r="B61" s="58" t="s">
        <v>1259</v>
      </c>
      <c r="C61" s="55" t="s">
        <v>2246</v>
      </c>
      <c r="D61" s="55">
        <v>35</v>
      </c>
      <c r="E61" s="242" t="s">
        <v>1266</v>
      </c>
      <c r="F61" s="201" t="s">
        <v>950</v>
      </c>
      <c r="G61" s="186" t="s">
        <v>1871</v>
      </c>
      <c r="H61" s="55" t="s">
        <v>2252</v>
      </c>
      <c r="I61" s="55" t="s">
        <v>1258</v>
      </c>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c r="FB61" s="56"/>
      <c r="FC61" s="56"/>
      <c r="FD61" s="56"/>
      <c r="FE61" s="56"/>
      <c r="FF61" s="56"/>
      <c r="FG61" s="56"/>
      <c r="FH61" s="56"/>
      <c r="FI61" s="56"/>
      <c r="FJ61" s="56"/>
      <c r="FK61" s="56"/>
      <c r="FL61" s="56"/>
      <c r="FM61" s="56"/>
      <c r="FN61" s="56"/>
      <c r="FO61" s="56"/>
      <c r="FP61" s="56"/>
      <c r="FQ61" s="56"/>
      <c r="FR61" s="56"/>
      <c r="FS61" s="56"/>
      <c r="FT61" s="56"/>
      <c r="FU61" s="56"/>
      <c r="FV61" s="56"/>
      <c r="FW61" s="56"/>
      <c r="FX61" s="56"/>
      <c r="FY61" s="56"/>
      <c r="FZ61" s="56"/>
      <c r="GA61" s="56"/>
      <c r="GB61" s="56"/>
      <c r="GC61" s="56"/>
      <c r="GD61" s="56"/>
      <c r="GE61" s="56"/>
      <c r="GF61" s="56"/>
      <c r="GG61" s="56"/>
      <c r="GH61" s="56"/>
      <c r="GI61" s="56"/>
      <c r="GJ61" s="56"/>
      <c r="GK61" s="56"/>
      <c r="GL61" s="56"/>
      <c r="GM61" s="56"/>
      <c r="GN61" s="56"/>
      <c r="GO61" s="56"/>
      <c r="GP61" s="56"/>
      <c r="GQ61" s="56"/>
      <c r="GR61" s="56"/>
      <c r="GS61" s="56"/>
      <c r="GT61" s="56"/>
      <c r="GU61" s="56"/>
      <c r="GV61" s="56"/>
      <c r="GW61" s="56"/>
      <c r="GX61" s="56"/>
      <c r="GY61" s="56"/>
      <c r="GZ61" s="56"/>
      <c r="HA61" s="56"/>
      <c r="HB61" s="56"/>
      <c r="HC61" s="56"/>
      <c r="HD61" s="56"/>
      <c r="HE61" s="56"/>
      <c r="HF61" s="56"/>
      <c r="HG61" s="56"/>
      <c r="HH61" s="56"/>
      <c r="HI61" s="56"/>
      <c r="HJ61" s="56"/>
      <c r="HK61" s="56"/>
      <c r="HL61" s="56"/>
      <c r="HM61" s="56"/>
      <c r="HN61" s="56"/>
      <c r="HO61" s="56"/>
      <c r="HP61" s="56"/>
      <c r="HQ61" s="56"/>
      <c r="HR61" s="56"/>
      <c r="HS61" s="56"/>
      <c r="HT61" s="56"/>
      <c r="HU61" s="56"/>
      <c r="HV61" s="56"/>
      <c r="HW61" s="56"/>
      <c r="HX61" s="56"/>
      <c r="HY61" s="56"/>
      <c r="HZ61" s="56"/>
      <c r="IA61" s="56"/>
      <c r="IB61" s="56"/>
      <c r="IC61" s="56"/>
      <c r="ID61" s="56"/>
      <c r="IE61" s="56"/>
      <c r="IF61" s="56"/>
      <c r="IG61" s="56"/>
      <c r="IH61" s="56"/>
      <c r="II61" s="56"/>
      <c r="IJ61" s="56"/>
      <c r="IK61" s="56"/>
      <c r="IL61" s="56"/>
      <c r="IM61" s="56"/>
      <c r="IN61" s="56"/>
      <c r="IO61" s="56"/>
      <c r="IP61" s="56"/>
      <c r="IQ61" s="56"/>
      <c r="IR61" s="56"/>
      <c r="IS61" s="56"/>
      <c r="IT61" s="56"/>
      <c r="IU61" s="56"/>
    </row>
    <row r="62" spans="1:255" ht="12.75">
      <c r="A62" s="57" t="s">
        <v>3335</v>
      </c>
      <c r="B62" s="58" t="s">
        <v>1259</v>
      </c>
      <c r="C62" s="55" t="s">
        <v>2246</v>
      </c>
      <c r="D62" s="55">
        <v>35</v>
      </c>
      <c r="E62" s="242" t="s">
        <v>1267</v>
      </c>
      <c r="F62" s="201" t="s">
        <v>951</v>
      </c>
      <c r="G62" s="186" t="s">
        <v>1872</v>
      </c>
      <c r="H62" s="55" t="s">
        <v>2252</v>
      </c>
      <c r="I62" s="55" t="s">
        <v>1258</v>
      </c>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row>
    <row r="63" spans="1:255" ht="12.75">
      <c r="A63" s="57" t="s">
        <v>3335</v>
      </c>
      <c r="B63" s="58" t="s">
        <v>3347</v>
      </c>
      <c r="C63" s="55" t="s">
        <v>2246</v>
      </c>
      <c r="D63" s="55">
        <v>70</v>
      </c>
      <c r="E63" s="242" t="s">
        <v>1268</v>
      </c>
      <c r="F63" s="201" t="s">
        <v>952</v>
      </c>
      <c r="G63" s="186" t="s">
        <v>1871</v>
      </c>
      <c r="H63" s="55" t="s">
        <v>2252</v>
      </c>
      <c r="I63" s="55" t="s">
        <v>1258</v>
      </c>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c r="FB63" s="56"/>
      <c r="FC63" s="56"/>
      <c r="FD63" s="56"/>
      <c r="FE63" s="56"/>
      <c r="FF63" s="56"/>
      <c r="FG63" s="56"/>
      <c r="FH63" s="56"/>
      <c r="FI63" s="56"/>
      <c r="FJ63" s="56"/>
      <c r="FK63" s="56"/>
      <c r="FL63" s="56"/>
      <c r="FM63" s="56"/>
      <c r="FN63" s="56"/>
      <c r="FO63" s="56"/>
      <c r="FP63" s="56"/>
      <c r="FQ63" s="56"/>
      <c r="FR63" s="56"/>
      <c r="FS63" s="56"/>
      <c r="FT63" s="56"/>
      <c r="FU63" s="56"/>
      <c r="FV63" s="56"/>
      <c r="FW63" s="56"/>
      <c r="FX63" s="56"/>
      <c r="FY63" s="56"/>
      <c r="FZ63" s="56"/>
      <c r="GA63" s="56"/>
      <c r="GB63" s="56"/>
      <c r="GC63" s="56"/>
      <c r="GD63" s="56"/>
      <c r="GE63" s="56"/>
      <c r="GF63" s="56"/>
      <c r="GG63" s="56"/>
      <c r="GH63" s="56"/>
      <c r="GI63" s="56"/>
      <c r="GJ63" s="56"/>
      <c r="GK63" s="56"/>
      <c r="GL63" s="56"/>
      <c r="GM63" s="56"/>
      <c r="GN63" s="56"/>
      <c r="GO63" s="56"/>
      <c r="GP63" s="56"/>
      <c r="GQ63" s="56"/>
      <c r="GR63" s="56"/>
      <c r="GS63" s="56"/>
      <c r="GT63" s="56"/>
      <c r="GU63" s="56"/>
      <c r="GV63" s="56"/>
      <c r="GW63" s="56"/>
      <c r="GX63" s="56"/>
      <c r="GY63" s="56"/>
      <c r="GZ63" s="56"/>
      <c r="HA63" s="56"/>
      <c r="HB63" s="56"/>
      <c r="HC63" s="56"/>
      <c r="HD63" s="56"/>
      <c r="HE63" s="56"/>
      <c r="HF63" s="56"/>
      <c r="HG63" s="56"/>
      <c r="HH63" s="56"/>
      <c r="HI63" s="56"/>
      <c r="HJ63" s="56"/>
      <c r="HK63" s="56"/>
      <c r="HL63" s="56"/>
      <c r="HM63" s="56"/>
      <c r="HN63" s="56"/>
      <c r="HO63" s="56"/>
      <c r="HP63" s="56"/>
      <c r="HQ63" s="56"/>
      <c r="HR63" s="56"/>
      <c r="HS63" s="56"/>
      <c r="HT63" s="56"/>
      <c r="HU63" s="56"/>
      <c r="HV63" s="56"/>
      <c r="HW63" s="56"/>
      <c r="HX63" s="56"/>
      <c r="HY63" s="56"/>
      <c r="HZ63" s="56"/>
      <c r="IA63" s="56"/>
      <c r="IB63" s="56"/>
      <c r="IC63" s="56"/>
      <c r="ID63" s="56"/>
      <c r="IE63" s="56"/>
      <c r="IF63" s="56"/>
      <c r="IG63" s="56"/>
      <c r="IH63" s="56"/>
      <c r="II63" s="56"/>
      <c r="IJ63" s="56"/>
      <c r="IK63" s="56"/>
      <c r="IL63" s="56"/>
      <c r="IM63" s="56"/>
      <c r="IN63" s="56"/>
      <c r="IO63" s="56"/>
      <c r="IP63" s="56"/>
      <c r="IQ63" s="56"/>
      <c r="IR63" s="56"/>
      <c r="IS63" s="56"/>
      <c r="IT63" s="56"/>
      <c r="IU63" s="56"/>
    </row>
    <row r="64" spans="1:255" ht="12.75">
      <c r="A64" s="57" t="s">
        <v>3335</v>
      </c>
      <c r="B64" s="58" t="s">
        <v>3347</v>
      </c>
      <c r="C64" s="55" t="s">
        <v>2246</v>
      </c>
      <c r="D64" s="55">
        <v>100</v>
      </c>
      <c r="E64" s="241" t="s">
        <v>1269</v>
      </c>
      <c r="F64" s="200" t="s">
        <v>953</v>
      </c>
      <c r="G64" s="187" t="s">
        <v>1872</v>
      </c>
      <c r="H64" s="55" t="s">
        <v>2252</v>
      </c>
      <c r="I64" s="55" t="s">
        <v>1258</v>
      </c>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c r="FB64" s="56"/>
      <c r="FC64" s="56"/>
      <c r="FD64" s="56"/>
      <c r="FE64" s="56"/>
      <c r="FF64" s="56"/>
      <c r="FG64" s="56"/>
      <c r="FH64" s="56"/>
      <c r="FI64" s="56"/>
      <c r="FJ64" s="56"/>
      <c r="FK64" s="56"/>
      <c r="FL64" s="56"/>
      <c r="FM64" s="56"/>
      <c r="FN64" s="56"/>
      <c r="FO64" s="56"/>
      <c r="FP64" s="56"/>
      <c r="FQ64" s="56"/>
      <c r="FR64" s="56"/>
      <c r="FS64" s="56"/>
      <c r="FT64" s="56"/>
      <c r="FU64" s="56"/>
      <c r="FV64" s="56"/>
      <c r="FW64" s="56"/>
      <c r="FX64" s="56"/>
      <c r="FY64" s="56"/>
      <c r="FZ64" s="56"/>
      <c r="GA64" s="56"/>
      <c r="GB64" s="56"/>
      <c r="GC64" s="56"/>
      <c r="GD64" s="56"/>
      <c r="GE64" s="56"/>
      <c r="GF64" s="56"/>
      <c r="GG64" s="56"/>
      <c r="GH64" s="56"/>
      <c r="GI64" s="56"/>
      <c r="GJ64" s="56"/>
      <c r="GK64" s="56"/>
      <c r="GL64" s="56"/>
      <c r="GM64" s="56"/>
      <c r="GN64" s="56"/>
      <c r="GO64" s="56"/>
      <c r="GP64" s="56"/>
      <c r="GQ64" s="56"/>
      <c r="GR64" s="56"/>
      <c r="GS64" s="56"/>
      <c r="GT64" s="56"/>
      <c r="GU64" s="56"/>
      <c r="GV64" s="56"/>
      <c r="GW64" s="56"/>
      <c r="GX64" s="56"/>
      <c r="GY64" s="56"/>
      <c r="GZ64" s="56"/>
      <c r="HA64" s="56"/>
      <c r="HB64" s="56"/>
      <c r="HC64" s="56"/>
      <c r="HD64" s="56"/>
      <c r="HE64" s="56"/>
      <c r="HF64" s="56"/>
      <c r="HG64" s="56"/>
      <c r="HH64" s="56"/>
      <c r="HI64" s="56"/>
      <c r="HJ64" s="56"/>
      <c r="HK64" s="56"/>
      <c r="HL64" s="56"/>
      <c r="HM64" s="56"/>
      <c r="HN64" s="56"/>
      <c r="HO64" s="56"/>
      <c r="HP64" s="56"/>
      <c r="HQ64" s="56"/>
      <c r="HR64" s="56"/>
      <c r="HS64" s="56"/>
      <c r="HT64" s="56"/>
      <c r="HU64" s="56"/>
      <c r="HV64" s="56"/>
      <c r="HW64" s="56"/>
      <c r="HX64" s="56"/>
      <c r="HY64" s="56"/>
      <c r="HZ64" s="56"/>
      <c r="IA64" s="56"/>
      <c r="IB64" s="56"/>
      <c r="IC64" s="56"/>
      <c r="ID64" s="56"/>
      <c r="IE64" s="56"/>
      <c r="IF64" s="56"/>
      <c r="IG64" s="56"/>
      <c r="IH64" s="56"/>
      <c r="II64" s="56"/>
      <c r="IJ64" s="56"/>
      <c r="IK64" s="56"/>
      <c r="IL64" s="56"/>
      <c r="IM64" s="56"/>
      <c r="IN64" s="56"/>
      <c r="IO64" s="56"/>
      <c r="IP64" s="56"/>
      <c r="IQ64" s="56"/>
      <c r="IR64" s="56"/>
      <c r="IS64" s="56"/>
      <c r="IT64" s="56"/>
      <c r="IU64" s="56"/>
    </row>
    <row r="65" spans="1:255" ht="12.75">
      <c r="A65" s="57" t="s">
        <v>3335</v>
      </c>
      <c r="B65" s="68" t="s">
        <v>1627</v>
      </c>
      <c r="C65" s="55">
        <v>3</v>
      </c>
      <c r="D65" s="55"/>
      <c r="E65" s="242" t="s">
        <v>3438</v>
      </c>
      <c r="F65" s="201" t="s">
        <v>954</v>
      </c>
      <c r="G65" s="55"/>
      <c r="H65" s="55" t="s">
        <v>2252</v>
      </c>
      <c r="I65" s="55" t="s">
        <v>1227</v>
      </c>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c r="FB65" s="56"/>
      <c r="FC65" s="56"/>
      <c r="FD65" s="56"/>
      <c r="FE65" s="56"/>
      <c r="FF65" s="56"/>
      <c r="FG65" s="56"/>
      <c r="FH65" s="56"/>
      <c r="FI65" s="56"/>
      <c r="FJ65" s="56"/>
      <c r="FK65" s="56"/>
      <c r="FL65" s="56"/>
      <c r="FM65" s="56"/>
      <c r="FN65" s="56"/>
      <c r="FO65" s="56"/>
      <c r="FP65" s="56"/>
      <c r="FQ65" s="56"/>
      <c r="FR65" s="56"/>
      <c r="FS65" s="56"/>
      <c r="FT65" s="56"/>
      <c r="FU65" s="56"/>
      <c r="FV65" s="56"/>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56"/>
      <c r="GW65" s="56"/>
      <c r="GX65" s="56"/>
      <c r="GY65" s="56"/>
      <c r="GZ65" s="56"/>
      <c r="HA65" s="56"/>
      <c r="HB65" s="56"/>
      <c r="HC65" s="56"/>
      <c r="HD65" s="56"/>
      <c r="HE65" s="56"/>
      <c r="HF65" s="56"/>
      <c r="HG65" s="56"/>
      <c r="HH65" s="56"/>
      <c r="HI65" s="56"/>
      <c r="HJ65" s="56"/>
      <c r="HK65" s="56"/>
      <c r="HL65" s="56"/>
      <c r="HM65" s="56"/>
      <c r="HN65" s="56"/>
      <c r="HO65" s="56"/>
      <c r="HP65" s="56"/>
      <c r="HQ65" s="56"/>
      <c r="HR65" s="56"/>
      <c r="HS65" s="56"/>
      <c r="HT65" s="56"/>
      <c r="HU65" s="56"/>
      <c r="HV65" s="56"/>
      <c r="HW65" s="56"/>
      <c r="HX65" s="56"/>
      <c r="HY65" s="56"/>
      <c r="HZ65" s="56"/>
      <c r="IA65" s="56"/>
      <c r="IB65" s="56"/>
      <c r="IC65" s="56"/>
      <c r="ID65" s="56"/>
      <c r="IE65" s="56"/>
      <c r="IF65" s="56"/>
      <c r="IG65" s="56"/>
      <c r="IH65" s="56"/>
      <c r="II65" s="56"/>
      <c r="IJ65" s="56"/>
      <c r="IK65" s="56"/>
      <c r="IL65" s="56"/>
      <c r="IM65" s="56"/>
      <c r="IN65" s="56"/>
      <c r="IO65" s="56"/>
      <c r="IP65" s="56"/>
      <c r="IQ65" s="56"/>
      <c r="IR65" s="56"/>
      <c r="IS65" s="56"/>
      <c r="IT65" s="56"/>
      <c r="IU65" s="56"/>
    </row>
    <row r="66" spans="1:255" ht="12.75">
      <c r="A66" s="57" t="s">
        <v>3335</v>
      </c>
      <c r="B66" s="58"/>
      <c r="C66" s="55">
        <v>3</v>
      </c>
      <c r="D66" s="55"/>
      <c r="E66" s="243" t="s">
        <v>3441</v>
      </c>
      <c r="F66" s="201" t="s">
        <v>955</v>
      </c>
      <c r="G66" s="55"/>
      <c r="H66" s="55" t="s">
        <v>2252</v>
      </c>
      <c r="I66" s="55" t="s">
        <v>1228</v>
      </c>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row>
    <row r="67" spans="1:255" ht="12.75">
      <c r="A67" s="59"/>
      <c r="B67" s="60"/>
      <c r="C67" s="61"/>
      <c r="D67" s="61"/>
      <c r="E67" s="62"/>
      <c r="F67" s="63"/>
      <c r="G67" s="61"/>
      <c r="H67" s="61"/>
      <c r="I67" s="61"/>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row>
    <row r="68" spans="1:255" ht="12.75">
      <c r="A68" s="332" t="s">
        <v>1645</v>
      </c>
      <c r="B68" s="68" t="s">
        <v>2252</v>
      </c>
      <c r="C68" s="55">
        <v>7</v>
      </c>
      <c r="D68" s="55">
        <v>500</v>
      </c>
      <c r="E68" s="186" t="s">
        <v>1270</v>
      </c>
      <c r="F68" s="201" t="s">
        <v>956</v>
      </c>
      <c r="G68" s="186" t="s">
        <v>1871</v>
      </c>
      <c r="H68" s="55" t="s">
        <v>2252</v>
      </c>
      <c r="I68" s="55" t="s">
        <v>1255</v>
      </c>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row>
    <row r="69" spans="1:255" ht="12.75">
      <c r="A69" s="57" t="s">
        <v>1645</v>
      </c>
      <c r="B69" s="58"/>
      <c r="C69" s="55">
        <v>7</v>
      </c>
      <c r="D69" s="55">
        <v>500</v>
      </c>
      <c r="E69" s="186" t="s">
        <v>1271</v>
      </c>
      <c r="F69" s="201" t="s">
        <v>957</v>
      </c>
      <c r="G69" s="186" t="s">
        <v>1872</v>
      </c>
      <c r="H69" s="55" t="s">
        <v>2252</v>
      </c>
      <c r="I69" s="55" t="s">
        <v>1255</v>
      </c>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row>
    <row r="70" spans="1:255" s="330" customFormat="1" ht="12.75">
      <c r="A70" s="72" t="s">
        <v>1645</v>
      </c>
      <c r="B70" s="159" t="s">
        <v>1627</v>
      </c>
      <c r="C70" s="54">
        <v>7</v>
      </c>
      <c r="D70" s="54"/>
      <c r="E70" s="240" t="s">
        <v>1273</v>
      </c>
      <c r="F70" s="200" t="s">
        <v>958</v>
      </c>
      <c r="G70" s="54"/>
      <c r="H70" s="54" t="s">
        <v>2246</v>
      </c>
      <c r="I70" s="54" t="s">
        <v>1228</v>
      </c>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c r="CV70" s="120"/>
      <c r="CW70" s="120"/>
      <c r="CX70" s="120"/>
      <c r="CY70" s="120"/>
      <c r="CZ70" s="120"/>
      <c r="DA70" s="120"/>
      <c r="DB70" s="120"/>
      <c r="DC70" s="120"/>
      <c r="DD70" s="120"/>
      <c r="DE70" s="120"/>
      <c r="DF70" s="120"/>
      <c r="DG70" s="120"/>
      <c r="DH70" s="120"/>
      <c r="DI70" s="120"/>
      <c r="DJ70" s="120"/>
      <c r="DK70" s="120"/>
      <c r="DL70" s="120"/>
      <c r="DM70" s="120"/>
      <c r="DN70" s="120"/>
      <c r="DO70" s="120"/>
      <c r="DP70" s="120"/>
      <c r="DQ70" s="120"/>
      <c r="DR70" s="120"/>
      <c r="DS70" s="120"/>
      <c r="DT70" s="120"/>
      <c r="DU70" s="120"/>
      <c r="DV70" s="120"/>
      <c r="DW70" s="120"/>
      <c r="DX70" s="120"/>
      <c r="DY70" s="120"/>
      <c r="DZ70" s="120"/>
      <c r="EA70" s="120"/>
      <c r="EB70" s="120"/>
      <c r="EC70" s="120"/>
      <c r="ED70" s="120"/>
      <c r="EE70" s="120"/>
      <c r="EF70" s="120"/>
      <c r="EG70" s="120"/>
      <c r="EH70" s="120"/>
      <c r="EI70" s="120"/>
      <c r="EJ70" s="120"/>
      <c r="EK70" s="120"/>
      <c r="EL70" s="120"/>
      <c r="EM70" s="120"/>
      <c r="EN70" s="120"/>
      <c r="EO70" s="120"/>
      <c r="EP70" s="120"/>
      <c r="EQ70" s="120"/>
      <c r="ER70" s="120"/>
      <c r="ES70" s="120"/>
      <c r="ET70" s="120"/>
      <c r="EU70" s="120"/>
      <c r="EV70" s="120"/>
      <c r="EW70" s="120"/>
      <c r="EX70" s="120"/>
      <c r="EY70" s="120"/>
      <c r="EZ70" s="120"/>
      <c r="FA70" s="120"/>
      <c r="FB70" s="120"/>
      <c r="FC70" s="120"/>
      <c r="FD70" s="120"/>
      <c r="FE70" s="120"/>
      <c r="FF70" s="120"/>
      <c r="FG70" s="120"/>
      <c r="FH70" s="120"/>
      <c r="FI70" s="120"/>
      <c r="FJ70" s="120"/>
      <c r="FK70" s="120"/>
      <c r="FL70" s="120"/>
      <c r="FM70" s="120"/>
      <c r="FN70" s="120"/>
      <c r="FO70" s="120"/>
      <c r="FP70" s="120"/>
      <c r="FQ70" s="120"/>
      <c r="FR70" s="120"/>
      <c r="FS70" s="120"/>
      <c r="FT70" s="120"/>
      <c r="FU70" s="120"/>
      <c r="FV70" s="120"/>
      <c r="FW70" s="120"/>
      <c r="FX70" s="120"/>
      <c r="FY70" s="120"/>
      <c r="FZ70" s="120"/>
      <c r="GA70" s="120"/>
      <c r="GB70" s="120"/>
      <c r="GC70" s="120"/>
      <c r="GD70" s="120"/>
      <c r="GE70" s="120"/>
      <c r="GF70" s="120"/>
      <c r="GG70" s="120"/>
      <c r="GH70" s="120"/>
      <c r="GI70" s="120"/>
      <c r="GJ70" s="120"/>
      <c r="GK70" s="120"/>
      <c r="GL70" s="120"/>
      <c r="GM70" s="120"/>
      <c r="GN70" s="120"/>
      <c r="GO70" s="120"/>
      <c r="GP70" s="120"/>
      <c r="GQ70" s="120"/>
      <c r="GR70" s="120"/>
      <c r="GS70" s="120"/>
      <c r="GT70" s="120"/>
      <c r="GU70" s="120"/>
      <c r="GV70" s="120"/>
      <c r="GW70" s="120"/>
      <c r="GX70" s="120"/>
      <c r="GY70" s="120"/>
      <c r="GZ70" s="120"/>
      <c r="HA70" s="120"/>
      <c r="HB70" s="120"/>
      <c r="HC70" s="120"/>
      <c r="HD70" s="120"/>
      <c r="HE70" s="120"/>
      <c r="HF70" s="120"/>
      <c r="HG70" s="120"/>
      <c r="HH70" s="120"/>
      <c r="HI70" s="120"/>
      <c r="HJ70" s="120"/>
      <c r="HK70" s="120"/>
      <c r="HL70" s="120"/>
      <c r="HM70" s="120"/>
      <c r="HN70" s="120"/>
      <c r="HO70" s="120"/>
      <c r="HP70" s="120"/>
      <c r="HQ70" s="120"/>
      <c r="HR70" s="120"/>
      <c r="HS70" s="120"/>
      <c r="HT70" s="120"/>
      <c r="HU70" s="120"/>
      <c r="HV70" s="120"/>
      <c r="HW70" s="120"/>
      <c r="HX70" s="120"/>
      <c r="HY70" s="120"/>
      <c r="HZ70" s="120"/>
      <c r="IA70" s="120"/>
      <c r="IB70" s="120"/>
      <c r="IC70" s="120"/>
      <c r="ID70" s="120"/>
      <c r="IE70" s="120"/>
      <c r="IF70" s="120"/>
      <c r="IG70" s="120"/>
      <c r="IH70" s="120"/>
      <c r="II70" s="120"/>
      <c r="IJ70" s="120"/>
      <c r="IK70" s="120"/>
      <c r="IL70" s="120"/>
      <c r="IM70" s="120"/>
      <c r="IN70" s="120"/>
      <c r="IO70" s="120"/>
      <c r="IP70" s="120"/>
      <c r="IQ70" s="120"/>
      <c r="IR70" s="120"/>
      <c r="IS70" s="120"/>
      <c r="IT70" s="120"/>
      <c r="IU70" s="120"/>
    </row>
    <row r="71" spans="1:255" ht="12.75">
      <c r="A71" s="57" t="s">
        <v>1645</v>
      </c>
      <c r="B71" s="58"/>
      <c r="C71" s="55" t="s">
        <v>1229</v>
      </c>
      <c r="D71" s="55"/>
      <c r="E71" s="242" t="s">
        <v>1272</v>
      </c>
      <c r="F71" s="201" t="s">
        <v>959</v>
      </c>
      <c r="G71" s="55"/>
      <c r="H71" s="55" t="s">
        <v>2252</v>
      </c>
      <c r="I71" s="55" t="s">
        <v>1227</v>
      </c>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c r="FB71" s="56"/>
      <c r="FC71" s="56"/>
      <c r="FD71" s="56"/>
      <c r="FE71" s="56"/>
      <c r="FF71" s="56"/>
      <c r="FG71" s="56"/>
      <c r="FH71" s="56"/>
      <c r="FI71" s="56"/>
      <c r="FJ71" s="56"/>
      <c r="FK71" s="56"/>
      <c r="FL71" s="56"/>
      <c r="FM71" s="56"/>
      <c r="FN71" s="56"/>
      <c r="FO71" s="56"/>
      <c r="FP71" s="56"/>
      <c r="FQ71" s="56"/>
      <c r="FR71" s="56"/>
      <c r="FS71" s="56"/>
      <c r="FT71" s="56"/>
      <c r="FU71" s="56"/>
      <c r="FV71" s="56"/>
      <c r="FW71" s="56"/>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56"/>
      <c r="GW71" s="56"/>
      <c r="GX71" s="56"/>
      <c r="GY71" s="56"/>
      <c r="GZ71" s="56"/>
      <c r="HA71" s="56"/>
      <c r="HB71" s="56"/>
      <c r="HC71" s="56"/>
      <c r="HD71" s="56"/>
      <c r="HE71" s="56"/>
      <c r="HF71" s="56"/>
      <c r="HG71" s="56"/>
      <c r="HH71" s="56"/>
      <c r="HI71" s="56"/>
      <c r="HJ71" s="56"/>
      <c r="HK71" s="56"/>
      <c r="HL71" s="56"/>
      <c r="HM71" s="56"/>
      <c r="HN71" s="56"/>
      <c r="HO71" s="56"/>
      <c r="HP71" s="56"/>
      <c r="HQ71" s="56"/>
      <c r="HR71" s="56"/>
      <c r="HS71" s="56"/>
      <c r="HT71" s="56"/>
      <c r="HU71" s="56"/>
      <c r="HV71" s="56"/>
      <c r="HW71" s="56"/>
      <c r="HX71" s="56"/>
      <c r="HY71" s="56"/>
      <c r="HZ71" s="56"/>
      <c r="IA71" s="56"/>
      <c r="IB71" s="56"/>
      <c r="IC71" s="56"/>
      <c r="ID71" s="56"/>
      <c r="IE71" s="56"/>
      <c r="IF71" s="56"/>
      <c r="IG71" s="56"/>
      <c r="IH71" s="56"/>
      <c r="II71" s="56"/>
      <c r="IJ71" s="56"/>
      <c r="IK71" s="56"/>
      <c r="IL71" s="56"/>
      <c r="IM71" s="56"/>
      <c r="IN71" s="56"/>
      <c r="IO71" s="56"/>
      <c r="IP71" s="56"/>
      <c r="IQ71" s="56"/>
      <c r="IR71" s="56"/>
      <c r="IS71" s="56"/>
      <c r="IT71" s="56"/>
      <c r="IU71" s="56"/>
    </row>
    <row r="72" spans="1:255" ht="12.75">
      <c r="A72" s="59"/>
      <c r="B72" s="60"/>
      <c r="C72" s="61"/>
      <c r="D72" s="61"/>
      <c r="E72" s="160"/>
      <c r="F72" s="63"/>
      <c r="G72" s="61"/>
      <c r="H72" s="61"/>
      <c r="I72" s="61"/>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c r="FB72" s="56"/>
      <c r="FC72" s="56"/>
      <c r="FD72" s="56"/>
      <c r="FE72" s="56"/>
      <c r="FF72" s="56"/>
      <c r="FG72" s="56"/>
      <c r="FH72" s="56"/>
      <c r="FI72" s="56"/>
      <c r="FJ72" s="56"/>
      <c r="FK72" s="56"/>
      <c r="FL72" s="56"/>
      <c r="FM72" s="56"/>
      <c r="FN72" s="56"/>
      <c r="FO72" s="56"/>
      <c r="FP72" s="56"/>
      <c r="FQ72" s="56"/>
      <c r="FR72" s="56"/>
      <c r="FS72" s="56"/>
      <c r="FT72" s="56"/>
      <c r="FU72" s="56"/>
      <c r="FV72" s="56"/>
      <c r="FW72" s="56"/>
      <c r="FX72" s="56"/>
      <c r="FY72" s="56"/>
      <c r="FZ72" s="56"/>
      <c r="GA72" s="56"/>
      <c r="GB72" s="56"/>
      <c r="GC72" s="56"/>
      <c r="GD72" s="56"/>
      <c r="GE72" s="56"/>
      <c r="GF72" s="56"/>
      <c r="GG72" s="56"/>
      <c r="GH72" s="56"/>
      <c r="GI72" s="56"/>
      <c r="GJ72" s="56"/>
      <c r="GK72" s="56"/>
      <c r="GL72" s="56"/>
      <c r="GM72" s="56"/>
      <c r="GN72" s="56"/>
      <c r="GO72" s="56"/>
      <c r="GP72" s="56"/>
      <c r="GQ72" s="56"/>
      <c r="GR72" s="56"/>
      <c r="GS72" s="56"/>
      <c r="GT72" s="56"/>
      <c r="GU72" s="56"/>
      <c r="GV72" s="56"/>
      <c r="GW72" s="56"/>
      <c r="GX72" s="56"/>
      <c r="GY72" s="56"/>
      <c r="GZ72" s="56"/>
      <c r="HA72" s="56"/>
      <c r="HB72" s="56"/>
      <c r="HC72" s="56"/>
      <c r="HD72" s="56"/>
      <c r="HE72" s="56"/>
      <c r="HF72" s="56"/>
      <c r="HG72" s="56"/>
      <c r="HH72" s="56"/>
      <c r="HI72" s="56"/>
      <c r="HJ72" s="56"/>
      <c r="HK72" s="56"/>
      <c r="HL72" s="56"/>
      <c r="HM72" s="56"/>
      <c r="HN72" s="56"/>
      <c r="HO72" s="56"/>
      <c r="HP72" s="56"/>
      <c r="HQ72" s="56"/>
      <c r="HR72" s="56"/>
      <c r="HS72" s="56"/>
      <c r="HT72" s="56"/>
      <c r="HU72" s="56"/>
      <c r="HV72" s="56"/>
      <c r="HW72" s="56"/>
      <c r="HX72" s="56"/>
      <c r="HY72" s="56"/>
      <c r="HZ72" s="56"/>
      <c r="IA72" s="56"/>
      <c r="IB72" s="56"/>
      <c r="IC72" s="56"/>
      <c r="ID72" s="56"/>
      <c r="IE72" s="56"/>
      <c r="IF72" s="56"/>
      <c r="IG72" s="56"/>
      <c r="IH72" s="56"/>
      <c r="II72" s="56"/>
      <c r="IJ72" s="56"/>
      <c r="IK72" s="56"/>
      <c r="IL72" s="56"/>
      <c r="IM72" s="56"/>
      <c r="IN72" s="56"/>
      <c r="IO72" s="56"/>
      <c r="IP72" s="56"/>
      <c r="IQ72" s="56"/>
      <c r="IR72" s="56"/>
      <c r="IS72" s="56"/>
      <c r="IT72" s="56"/>
      <c r="IU72" s="56"/>
    </row>
    <row r="73" spans="1:255" ht="12.75">
      <c r="A73" s="332" t="s">
        <v>2170</v>
      </c>
      <c r="B73" s="335" t="s">
        <v>2252</v>
      </c>
      <c r="C73" s="55">
        <v>5</v>
      </c>
      <c r="D73" s="55">
        <v>600</v>
      </c>
      <c r="E73" s="186" t="str">
        <f>"65064499AE01A00"</f>
        <v>65064499AE01A00</v>
      </c>
      <c r="F73" s="201" t="s">
        <v>2782</v>
      </c>
      <c r="G73" s="186" t="s">
        <v>1871</v>
      </c>
      <c r="H73" s="55" t="s">
        <v>2252</v>
      </c>
      <c r="I73" s="55" t="s">
        <v>1255</v>
      </c>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c r="FB73" s="56"/>
      <c r="FC73" s="56"/>
      <c r="FD73" s="56"/>
      <c r="FE73" s="56"/>
      <c r="FF73" s="56"/>
      <c r="FG73" s="56"/>
      <c r="FH73" s="56"/>
      <c r="FI73" s="56"/>
      <c r="FJ73" s="56"/>
      <c r="FK73" s="56"/>
      <c r="FL73" s="56"/>
      <c r="FM73" s="56"/>
      <c r="FN73" s="56"/>
      <c r="FO73" s="56"/>
      <c r="FP73" s="56"/>
      <c r="FQ73" s="56"/>
      <c r="FR73" s="56"/>
      <c r="FS73" s="56"/>
      <c r="FT73" s="56"/>
      <c r="FU73" s="56"/>
      <c r="FV73" s="56"/>
      <c r="FW73" s="56"/>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56"/>
      <c r="GW73" s="56"/>
      <c r="GX73" s="56"/>
      <c r="GY73" s="56"/>
      <c r="GZ73" s="56"/>
      <c r="HA73" s="56"/>
      <c r="HB73" s="56"/>
      <c r="HC73" s="56"/>
      <c r="HD73" s="56"/>
      <c r="HE73" s="56"/>
      <c r="HF73" s="56"/>
      <c r="HG73" s="56"/>
      <c r="HH73" s="56"/>
      <c r="HI73" s="56"/>
      <c r="HJ73" s="56"/>
      <c r="HK73" s="56"/>
      <c r="HL73" s="56"/>
      <c r="HM73" s="56"/>
      <c r="HN73" s="56"/>
      <c r="HO73" s="56"/>
      <c r="HP73" s="56"/>
      <c r="HQ73" s="56"/>
      <c r="HR73" s="56"/>
      <c r="HS73" s="56"/>
      <c r="HT73" s="56"/>
      <c r="HU73" s="56"/>
      <c r="HV73" s="56"/>
      <c r="HW73" s="56"/>
      <c r="HX73" s="56"/>
      <c r="HY73" s="56"/>
      <c r="HZ73" s="56"/>
      <c r="IA73" s="56"/>
      <c r="IB73" s="56"/>
      <c r="IC73" s="56"/>
      <c r="ID73" s="56"/>
      <c r="IE73" s="56"/>
      <c r="IF73" s="56"/>
      <c r="IG73" s="56"/>
      <c r="IH73" s="56"/>
      <c r="II73" s="56"/>
      <c r="IJ73" s="56"/>
      <c r="IK73" s="56"/>
      <c r="IL73" s="56"/>
      <c r="IM73" s="56"/>
      <c r="IN73" s="56"/>
      <c r="IO73" s="56"/>
      <c r="IP73" s="56"/>
      <c r="IQ73" s="56"/>
      <c r="IR73" s="56"/>
      <c r="IS73" s="56"/>
      <c r="IT73" s="56"/>
      <c r="IU73" s="56"/>
    </row>
    <row r="74" spans="1:255" ht="12.75">
      <c r="A74" s="57" t="s">
        <v>2170</v>
      </c>
      <c r="B74" s="335"/>
      <c r="C74" s="55">
        <v>5</v>
      </c>
      <c r="D74" s="55">
        <v>600</v>
      </c>
      <c r="E74" s="186" t="str">
        <f>"65064499AE02A00"</f>
        <v>65064499AE02A00</v>
      </c>
      <c r="F74" s="201" t="s">
        <v>2783</v>
      </c>
      <c r="G74" s="186" t="s">
        <v>1872</v>
      </c>
      <c r="H74" s="55" t="s">
        <v>2252</v>
      </c>
      <c r="I74" s="55" t="s">
        <v>1255</v>
      </c>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c r="FB74" s="56"/>
      <c r="FC74" s="56"/>
      <c r="FD74" s="56"/>
      <c r="FE74" s="56"/>
      <c r="FF74" s="56"/>
      <c r="FG74" s="56"/>
      <c r="FH74" s="56"/>
      <c r="FI74" s="56"/>
      <c r="FJ74" s="56"/>
      <c r="FK74" s="56"/>
      <c r="FL74" s="56"/>
      <c r="FM74" s="56"/>
      <c r="FN74" s="56"/>
      <c r="FO74" s="56"/>
      <c r="FP74" s="56"/>
      <c r="FQ74" s="56"/>
      <c r="FR74" s="56"/>
      <c r="FS74" s="56"/>
      <c r="FT74" s="56"/>
      <c r="FU74" s="56"/>
      <c r="FV74" s="56"/>
      <c r="FW74" s="56"/>
      <c r="FX74" s="56"/>
      <c r="FY74" s="56"/>
      <c r="FZ74" s="56"/>
      <c r="GA74" s="56"/>
      <c r="GB74" s="56"/>
      <c r="GC74" s="56"/>
      <c r="GD74" s="56"/>
      <c r="GE74" s="56"/>
      <c r="GF74" s="56"/>
      <c r="GG74" s="56"/>
      <c r="GH74" s="56"/>
      <c r="GI74" s="56"/>
      <c r="GJ74" s="56"/>
      <c r="GK74" s="56"/>
      <c r="GL74" s="56"/>
      <c r="GM74" s="56"/>
      <c r="GN74" s="56"/>
      <c r="GO74" s="56"/>
      <c r="GP74" s="56"/>
      <c r="GQ74" s="56"/>
      <c r="GR74" s="56"/>
      <c r="GS74" s="56"/>
      <c r="GT74" s="56"/>
      <c r="GU74" s="56"/>
      <c r="GV74" s="56"/>
      <c r="GW74" s="56"/>
      <c r="GX74" s="56"/>
      <c r="GY74" s="56"/>
      <c r="GZ74" s="56"/>
      <c r="HA74" s="56"/>
      <c r="HB74" s="56"/>
      <c r="HC74" s="56"/>
      <c r="HD74" s="56"/>
      <c r="HE74" s="56"/>
      <c r="HF74" s="56"/>
      <c r="HG74" s="56"/>
      <c r="HH74" s="56"/>
      <c r="HI74" s="56"/>
      <c r="HJ74" s="56"/>
      <c r="HK74" s="56"/>
      <c r="HL74" s="56"/>
      <c r="HM74" s="56"/>
      <c r="HN74" s="56"/>
      <c r="HO74" s="56"/>
      <c r="HP74" s="56"/>
      <c r="HQ74" s="56"/>
      <c r="HR74" s="56"/>
      <c r="HS74" s="56"/>
      <c r="HT74" s="56"/>
      <c r="HU74" s="56"/>
      <c r="HV74" s="56"/>
      <c r="HW74" s="56"/>
      <c r="HX74" s="56"/>
      <c r="HY74" s="56"/>
      <c r="HZ74" s="56"/>
      <c r="IA74" s="56"/>
      <c r="IB74" s="56"/>
      <c r="IC74" s="56"/>
      <c r="ID74" s="56"/>
      <c r="IE74" s="56"/>
      <c r="IF74" s="56"/>
      <c r="IG74" s="56"/>
      <c r="IH74" s="56"/>
      <c r="II74" s="56"/>
      <c r="IJ74" s="56"/>
      <c r="IK74" s="56"/>
      <c r="IL74" s="56"/>
      <c r="IM74" s="56"/>
      <c r="IN74" s="56"/>
      <c r="IO74" s="56"/>
      <c r="IP74" s="56"/>
      <c r="IQ74" s="56"/>
      <c r="IR74" s="56"/>
      <c r="IS74" s="56"/>
      <c r="IT74" s="56"/>
      <c r="IU74" s="56"/>
    </row>
    <row r="75" spans="1:255" ht="12.75">
      <c r="A75" s="57" t="s">
        <v>2170</v>
      </c>
      <c r="B75" s="65" t="s">
        <v>1639</v>
      </c>
      <c r="C75" s="55">
        <v>5</v>
      </c>
      <c r="D75" s="55">
        <v>600</v>
      </c>
      <c r="E75" s="186" t="str">
        <f>"65064498AE01A00"</f>
        <v>65064498AE01A00</v>
      </c>
      <c r="F75" s="201" t="s">
        <v>2784</v>
      </c>
      <c r="G75" s="187" t="s">
        <v>1871</v>
      </c>
      <c r="H75" s="55" t="s">
        <v>1639</v>
      </c>
      <c r="I75" s="55" t="s">
        <v>1255</v>
      </c>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c r="FB75" s="56"/>
      <c r="FC75" s="56"/>
      <c r="FD75" s="56"/>
      <c r="FE75" s="56"/>
      <c r="FF75" s="56"/>
      <c r="FG75" s="56"/>
      <c r="FH75" s="56"/>
      <c r="FI75" s="56"/>
      <c r="FJ75" s="56"/>
      <c r="FK75" s="56"/>
      <c r="FL75" s="56"/>
      <c r="FM75" s="56"/>
      <c r="FN75" s="56"/>
      <c r="FO75" s="56"/>
      <c r="FP75" s="56"/>
      <c r="FQ75" s="56"/>
      <c r="FR75" s="56"/>
      <c r="FS75" s="56"/>
      <c r="FT75" s="56"/>
      <c r="FU75" s="56"/>
      <c r="FV75" s="56"/>
      <c r="FW75" s="56"/>
      <c r="FX75" s="56"/>
      <c r="FY75" s="56"/>
      <c r="FZ75" s="56"/>
      <c r="GA75" s="56"/>
      <c r="GB75" s="56"/>
      <c r="GC75" s="56"/>
      <c r="GD75" s="56"/>
      <c r="GE75" s="56"/>
      <c r="GF75" s="56"/>
      <c r="GG75" s="56"/>
      <c r="GH75" s="56"/>
      <c r="GI75" s="56"/>
      <c r="GJ75" s="56"/>
      <c r="GK75" s="56"/>
      <c r="GL75" s="56"/>
      <c r="GM75" s="56"/>
      <c r="GN75" s="56"/>
      <c r="GO75" s="56"/>
      <c r="GP75" s="56"/>
      <c r="GQ75" s="56"/>
      <c r="GR75" s="56"/>
      <c r="GS75" s="56"/>
      <c r="GT75" s="56"/>
      <c r="GU75" s="56"/>
      <c r="GV75" s="56"/>
      <c r="GW75" s="56"/>
      <c r="GX75" s="56"/>
      <c r="GY75" s="56"/>
      <c r="GZ75" s="56"/>
      <c r="HA75" s="56"/>
      <c r="HB75" s="56"/>
      <c r="HC75" s="56"/>
      <c r="HD75" s="56"/>
      <c r="HE75" s="56"/>
      <c r="HF75" s="56"/>
      <c r="HG75" s="56"/>
      <c r="HH75" s="56"/>
      <c r="HI75" s="56"/>
      <c r="HJ75" s="56"/>
      <c r="HK75" s="56"/>
      <c r="HL75" s="56"/>
      <c r="HM75" s="56"/>
      <c r="HN75" s="56"/>
      <c r="HO75" s="56"/>
      <c r="HP75" s="56"/>
      <c r="HQ75" s="56"/>
      <c r="HR75" s="56"/>
      <c r="HS75" s="56"/>
      <c r="HT75" s="56"/>
      <c r="HU75" s="56"/>
      <c r="HV75" s="56"/>
      <c r="HW75" s="56"/>
      <c r="HX75" s="56"/>
      <c r="HY75" s="56"/>
      <c r="HZ75" s="56"/>
      <c r="IA75" s="56"/>
      <c r="IB75" s="56"/>
      <c r="IC75" s="56"/>
      <c r="ID75" s="56"/>
      <c r="IE75" s="56"/>
      <c r="IF75" s="56"/>
      <c r="IG75" s="56"/>
      <c r="IH75" s="56"/>
      <c r="II75" s="56"/>
      <c r="IJ75" s="56"/>
      <c r="IK75" s="56"/>
      <c r="IL75" s="56"/>
      <c r="IM75" s="56"/>
      <c r="IN75" s="56"/>
      <c r="IO75" s="56"/>
      <c r="IP75" s="56"/>
      <c r="IQ75" s="56"/>
      <c r="IR75" s="56"/>
      <c r="IS75" s="56"/>
      <c r="IT75" s="56"/>
      <c r="IU75" s="56"/>
    </row>
    <row r="76" spans="1:255" ht="12.75">
      <c r="A76" s="57" t="s">
        <v>2170</v>
      </c>
      <c r="B76" s="65"/>
      <c r="C76" s="55">
        <v>5</v>
      </c>
      <c r="D76" s="55">
        <v>600</v>
      </c>
      <c r="E76" s="186" t="str">
        <f>"65064498AE02A00"</f>
        <v>65064498AE02A00</v>
      </c>
      <c r="F76" s="201" t="s">
        <v>2785</v>
      </c>
      <c r="G76" s="187" t="s">
        <v>1872</v>
      </c>
      <c r="H76" s="55" t="s">
        <v>1639</v>
      </c>
      <c r="I76" s="55" t="s">
        <v>1255</v>
      </c>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c r="FB76" s="56"/>
      <c r="FC76" s="56"/>
      <c r="FD76" s="56"/>
      <c r="FE76" s="56"/>
      <c r="FF76" s="56"/>
      <c r="FG76" s="56"/>
      <c r="FH76" s="56"/>
      <c r="FI76" s="56"/>
      <c r="FJ76" s="56"/>
      <c r="FK76" s="56"/>
      <c r="FL76" s="56"/>
      <c r="FM76" s="56"/>
      <c r="FN76" s="56"/>
      <c r="FO76" s="56"/>
      <c r="FP76" s="56"/>
      <c r="FQ76" s="56"/>
      <c r="FR76" s="56"/>
      <c r="FS76" s="56"/>
      <c r="FT76" s="56"/>
      <c r="FU76" s="56"/>
      <c r="FV76" s="56"/>
      <c r="FW76" s="56"/>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56"/>
      <c r="GW76" s="56"/>
      <c r="GX76" s="56"/>
      <c r="GY76" s="56"/>
      <c r="GZ76" s="56"/>
      <c r="HA76" s="56"/>
      <c r="HB76" s="56"/>
      <c r="HC76" s="56"/>
      <c r="HD76" s="56"/>
      <c r="HE76" s="56"/>
      <c r="HF76" s="56"/>
      <c r="HG76" s="56"/>
      <c r="HH76" s="56"/>
      <c r="HI76" s="56"/>
      <c r="HJ76" s="56"/>
      <c r="HK76" s="56"/>
      <c r="HL76" s="56"/>
      <c r="HM76" s="56"/>
      <c r="HN76" s="56"/>
      <c r="HO76" s="56"/>
      <c r="HP76" s="56"/>
      <c r="HQ76" s="56"/>
      <c r="HR76" s="56"/>
      <c r="HS76" s="56"/>
      <c r="HT76" s="56"/>
      <c r="HU76" s="56"/>
      <c r="HV76" s="56"/>
      <c r="HW76" s="56"/>
      <c r="HX76" s="56"/>
      <c r="HY76" s="56"/>
      <c r="HZ76" s="56"/>
      <c r="IA76" s="56"/>
      <c r="IB76" s="56"/>
      <c r="IC76" s="56"/>
      <c r="ID76" s="56"/>
      <c r="IE76" s="56"/>
      <c r="IF76" s="56"/>
      <c r="IG76" s="56"/>
      <c r="IH76" s="56"/>
      <c r="II76" s="56"/>
      <c r="IJ76" s="56"/>
      <c r="IK76" s="56"/>
      <c r="IL76" s="56"/>
      <c r="IM76" s="56"/>
      <c r="IN76" s="56"/>
      <c r="IO76" s="56"/>
      <c r="IP76" s="56"/>
      <c r="IQ76" s="56"/>
      <c r="IR76" s="56"/>
      <c r="IS76" s="56"/>
      <c r="IT76" s="56"/>
      <c r="IU76" s="56"/>
    </row>
    <row r="77" spans="1:255" ht="12.75">
      <c r="A77" s="57" t="s">
        <v>2170</v>
      </c>
      <c r="B77" s="55" t="s">
        <v>2248</v>
      </c>
      <c r="C77" s="55" t="s">
        <v>2246</v>
      </c>
      <c r="D77" s="55">
        <v>300</v>
      </c>
      <c r="E77" s="186" t="str">
        <f>"09947840AE01A24"</f>
        <v>09947840AE01A24</v>
      </c>
      <c r="F77" s="201" t="s">
        <v>960</v>
      </c>
      <c r="G77" s="186" t="s">
        <v>1871</v>
      </c>
      <c r="H77" s="55" t="s">
        <v>2246</v>
      </c>
      <c r="I77" s="55" t="s">
        <v>2128</v>
      </c>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c r="FB77" s="56"/>
      <c r="FC77" s="56"/>
      <c r="FD77" s="56"/>
      <c r="FE77" s="56"/>
      <c r="FF77" s="56"/>
      <c r="FG77" s="56"/>
      <c r="FH77" s="56"/>
      <c r="FI77" s="56"/>
      <c r="FJ77" s="56"/>
      <c r="FK77" s="56"/>
      <c r="FL77" s="56"/>
      <c r="FM77" s="56"/>
      <c r="FN77" s="56"/>
      <c r="FO77" s="56"/>
      <c r="FP77" s="56"/>
      <c r="FQ77" s="56"/>
      <c r="FR77" s="56"/>
      <c r="FS77" s="56"/>
      <c r="FT77" s="56"/>
      <c r="FU77" s="56"/>
      <c r="FV77" s="56"/>
      <c r="FW77" s="56"/>
      <c r="FX77" s="56"/>
      <c r="FY77" s="56"/>
      <c r="FZ77" s="56"/>
      <c r="GA77" s="56"/>
      <c r="GB77" s="56"/>
      <c r="GC77" s="56"/>
      <c r="GD77" s="56"/>
      <c r="GE77" s="56"/>
      <c r="GF77" s="56"/>
      <c r="GG77" s="56"/>
      <c r="GH77" s="56"/>
      <c r="GI77" s="56"/>
      <c r="GJ77" s="56"/>
      <c r="GK77" s="56"/>
      <c r="GL77" s="56"/>
      <c r="GM77" s="56"/>
      <c r="GN77" s="56"/>
      <c r="GO77" s="56"/>
      <c r="GP77" s="56"/>
      <c r="GQ77" s="56"/>
      <c r="GR77" s="56"/>
      <c r="GS77" s="56"/>
      <c r="GT77" s="56"/>
      <c r="GU77" s="56"/>
      <c r="GV77" s="56"/>
      <c r="GW77" s="56"/>
      <c r="GX77" s="56"/>
      <c r="GY77" s="56"/>
      <c r="GZ77" s="56"/>
      <c r="HA77" s="56"/>
      <c r="HB77" s="56"/>
      <c r="HC77" s="56"/>
      <c r="HD77" s="56"/>
      <c r="HE77" s="56"/>
      <c r="HF77" s="56"/>
      <c r="HG77" s="56"/>
      <c r="HH77" s="56"/>
      <c r="HI77" s="56"/>
      <c r="HJ77" s="56"/>
      <c r="HK77" s="56"/>
      <c r="HL77" s="56"/>
      <c r="HM77" s="56"/>
      <c r="HN77" s="56"/>
      <c r="HO77" s="56"/>
      <c r="HP77" s="56"/>
      <c r="HQ77" s="56"/>
      <c r="HR77" s="56"/>
      <c r="HS77" s="56"/>
      <c r="HT77" s="56"/>
      <c r="HU77" s="56"/>
      <c r="HV77" s="56"/>
      <c r="HW77" s="56"/>
      <c r="HX77" s="56"/>
      <c r="HY77" s="56"/>
      <c r="HZ77" s="56"/>
      <c r="IA77" s="56"/>
      <c r="IB77" s="56"/>
      <c r="IC77" s="56"/>
      <c r="ID77" s="56"/>
      <c r="IE77" s="56"/>
      <c r="IF77" s="56"/>
      <c r="IG77" s="56"/>
      <c r="IH77" s="56"/>
      <c r="II77" s="56"/>
      <c r="IJ77" s="56"/>
      <c r="IK77" s="56"/>
      <c r="IL77" s="56"/>
      <c r="IM77" s="56"/>
      <c r="IN77" s="56"/>
      <c r="IO77" s="56"/>
      <c r="IP77" s="56"/>
      <c r="IQ77" s="56"/>
      <c r="IR77" s="56"/>
      <c r="IS77" s="56"/>
      <c r="IT77" s="56"/>
      <c r="IU77" s="56"/>
    </row>
    <row r="78" spans="1:255" ht="12.75">
      <c r="A78" s="57" t="s">
        <v>2170</v>
      </c>
      <c r="B78" s="58" t="s">
        <v>3347</v>
      </c>
      <c r="C78" s="55" t="s">
        <v>2246</v>
      </c>
      <c r="D78" s="55">
        <v>300</v>
      </c>
      <c r="E78" s="186" t="str">
        <f>"09947840AE02A24"</f>
        <v>09947840AE02A24</v>
      </c>
      <c r="F78" s="201" t="s">
        <v>961</v>
      </c>
      <c r="G78" s="186" t="s">
        <v>1872</v>
      </c>
      <c r="H78" s="55" t="s">
        <v>2246</v>
      </c>
      <c r="I78" s="55" t="s">
        <v>2128</v>
      </c>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c r="FB78" s="56"/>
      <c r="FC78" s="56"/>
      <c r="FD78" s="56"/>
      <c r="FE78" s="56"/>
      <c r="FF78" s="56"/>
      <c r="FG78" s="56"/>
      <c r="FH78" s="56"/>
      <c r="FI78" s="56"/>
      <c r="FJ78" s="56"/>
      <c r="FK78" s="56"/>
      <c r="FL78" s="56"/>
      <c r="FM78" s="56"/>
      <c r="FN78" s="56"/>
      <c r="FO78" s="56"/>
      <c r="FP78" s="56"/>
      <c r="FQ78" s="56"/>
      <c r="FR78" s="56"/>
      <c r="FS78" s="56"/>
      <c r="FT78" s="56"/>
      <c r="FU78" s="56"/>
      <c r="FV78" s="56"/>
      <c r="FW78" s="56"/>
      <c r="FX78" s="56"/>
      <c r="FY78" s="56"/>
      <c r="FZ78" s="56"/>
      <c r="GA78" s="56"/>
      <c r="GB78" s="56"/>
      <c r="GC78" s="56"/>
      <c r="GD78" s="56"/>
      <c r="GE78" s="56"/>
      <c r="GF78" s="56"/>
      <c r="GG78" s="56"/>
      <c r="GH78" s="56"/>
      <c r="GI78" s="56"/>
      <c r="GJ78" s="56"/>
      <c r="GK78" s="56"/>
      <c r="GL78" s="56"/>
      <c r="GM78" s="56"/>
      <c r="GN78" s="56"/>
      <c r="GO78" s="56"/>
      <c r="GP78" s="56"/>
      <c r="GQ78" s="56"/>
      <c r="GR78" s="56"/>
      <c r="GS78" s="56"/>
      <c r="GT78" s="56"/>
      <c r="GU78" s="56"/>
      <c r="GV78" s="56"/>
      <c r="GW78" s="56"/>
      <c r="GX78" s="56"/>
      <c r="GY78" s="56"/>
      <c r="GZ78" s="56"/>
      <c r="HA78" s="56"/>
      <c r="HB78" s="56"/>
      <c r="HC78" s="56"/>
      <c r="HD78" s="56"/>
      <c r="HE78" s="56"/>
      <c r="HF78" s="56"/>
      <c r="HG78" s="56"/>
      <c r="HH78" s="56"/>
      <c r="HI78" s="56"/>
      <c r="HJ78" s="56"/>
      <c r="HK78" s="56"/>
      <c r="HL78" s="56"/>
      <c r="HM78" s="56"/>
      <c r="HN78" s="56"/>
      <c r="HO78" s="56"/>
      <c r="HP78" s="56"/>
      <c r="HQ78" s="56"/>
      <c r="HR78" s="56"/>
      <c r="HS78" s="56"/>
      <c r="HT78" s="56"/>
      <c r="HU78" s="56"/>
      <c r="HV78" s="56"/>
      <c r="HW78" s="56"/>
      <c r="HX78" s="56"/>
      <c r="HY78" s="56"/>
      <c r="HZ78" s="56"/>
      <c r="IA78" s="56"/>
      <c r="IB78" s="56"/>
      <c r="IC78" s="56"/>
      <c r="ID78" s="56"/>
      <c r="IE78" s="56"/>
      <c r="IF78" s="56"/>
      <c r="IG78" s="56"/>
      <c r="IH78" s="56"/>
      <c r="II78" s="56"/>
      <c r="IJ78" s="56"/>
      <c r="IK78" s="56"/>
      <c r="IL78" s="56"/>
      <c r="IM78" s="56"/>
      <c r="IN78" s="56"/>
      <c r="IO78" s="56"/>
      <c r="IP78" s="56"/>
      <c r="IQ78" s="56"/>
      <c r="IR78" s="56"/>
      <c r="IS78" s="56"/>
      <c r="IT78" s="56"/>
      <c r="IU78" s="56"/>
    </row>
    <row r="79" spans="1:255" ht="12.75">
      <c r="A79" s="57" t="s">
        <v>2170</v>
      </c>
      <c r="B79" s="58" t="s">
        <v>2250</v>
      </c>
      <c r="C79" s="55" t="s">
        <v>2246</v>
      </c>
      <c r="D79" s="55">
        <v>150</v>
      </c>
      <c r="E79" s="186" t="s">
        <v>1274</v>
      </c>
      <c r="F79" s="201" t="s">
        <v>962</v>
      </c>
      <c r="G79" s="186" t="s">
        <v>1871</v>
      </c>
      <c r="H79" s="55" t="s">
        <v>2246</v>
      </c>
      <c r="I79" s="55" t="s">
        <v>1258</v>
      </c>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56"/>
      <c r="FX79" s="56"/>
      <c r="FY79" s="56"/>
      <c r="FZ79" s="56"/>
      <c r="GA79" s="56"/>
      <c r="GB79" s="56"/>
      <c r="GC79" s="56"/>
      <c r="GD79" s="56"/>
      <c r="GE79" s="56"/>
      <c r="GF79" s="56"/>
      <c r="GG79" s="56"/>
      <c r="GH79" s="56"/>
      <c r="GI79" s="56"/>
      <c r="GJ79" s="56"/>
      <c r="GK79" s="56"/>
      <c r="GL79" s="56"/>
      <c r="GM79" s="56"/>
      <c r="GN79" s="56"/>
      <c r="GO79" s="56"/>
      <c r="GP79" s="56"/>
      <c r="GQ79" s="56"/>
      <c r="GR79" s="56"/>
      <c r="GS79" s="56"/>
      <c r="GT79" s="56"/>
      <c r="GU79" s="56"/>
      <c r="GV79" s="56"/>
      <c r="GW79" s="56"/>
      <c r="GX79" s="56"/>
      <c r="GY79" s="56"/>
      <c r="GZ79" s="56"/>
      <c r="HA79" s="56"/>
      <c r="HB79" s="56"/>
      <c r="HC79" s="56"/>
      <c r="HD79" s="56"/>
      <c r="HE79" s="56"/>
      <c r="HF79" s="56"/>
      <c r="HG79" s="56"/>
      <c r="HH79" s="56"/>
      <c r="HI79" s="56"/>
      <c r="HJ79" s="56"/>
      <c r="HK79" s="56"/>
      <c r="HL79" s="56"/>
      <c r="HM79" s="56"/>
      <c r="HN79" s="56"/>
      <c r="HO79" s="56"/>
      <c r="HP79" s="56"/>
      <c r="HQ79" s="56"/>
      <c r="HR79" s="56"/>
      <c r="HS79" s="56"/>
      <c r="HT79" s="56"/>
      <c r="HU79" s="56"/>
      <c r="HV79" s="56"/>
      <c r="HW79" s="56"/>
      <c r="HX79" s="56"/>
      <c r="HY79" s="56"/>
      <c r="HZ79" s="56"/>
      <c r="IA79" s="56"/>
      <c r="IB79" s="56"/>
      <c r="IC79" s="56"/>
      <c r="ID79" s="56"/>
      <c r="IE79" s="56"/>
      <c r="IF79" s="56"/>
      <c r="IG79" s="56"/>
      <c r="IH79" s="56"/>
      <c r="II79" s="56"/>
      <c r="IJ79" s="56"/>
      <c r="IK79" s="56"/>
      <c r="IL79" s="56"/>
      <c r="IM79" s="56"/>
      <c r="IN79" s="56"/>
      <c r="IO79" s="56"/>
      <c r="IP79" s="56"/>
      <c r="IQ79" s="56"/>
      <c r="IR79" s="56"/>
      <c r="IS79" s="56"/>
      <c r="IT79" s="56"/>
      <c r="IU79" s="56"/>
    </row>
    <row r="80" spans="1:255" ht="12.75">
      <c r="A80" s="57" t="s">
        <v>2170</v>
      </c>
      <c r="B80" s="58" t="s">
        <v>1259</v>
      </c>
      <c r="C80" s="55" t="s">
        <v>2246</v>
      </c>
      <c r="D80" s="55">
        <v>150</v>
      </c>
      <c r="E80" s="186" t="str">
        <f>"09947895AE02A12"</f>
        <v>09947895AE02A12</v>
      </c>
      <c r="F80" s="201" t="s">
        <v>963</v>
      </c>
      <c r="G80" s="187" t="s">
        <v>1872</v>
      </c>
      <c r="H80" s="55" t="s">
        <v>3349</v>
      </c>
      <c r="I80" s="55" t="s">
        <v>1258</v>
      </c>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c r="FB80" s="56"/>
      <c r="FC80" s="56"/>
      <c r="FD80" s="56"/>
      <c r="FE80" s="56"/>
      <c r="FF80" s="56"/>
      <c r="FG80" s="56"/>
      <c r="FH80" s="56"/>
      <c r="FI80" s="56"/>
      <c r="FJ80" s="56"/>
      <c r="FK80" s="56"/>
      <c r="FL80" s="56"/>
      <c r="FM80" s="56"/>
      <c r="FN80" s="56"/>
      <c r="FO80" s="56"/>
      <c r="FP80" s="56"/>
      <c r="FQ80" s="56"/>
      <c r="FR80" s="56"/>
      <c r="FS80" s="56"/>
      <c r="FT80" s="56"/>
      <c r="FU80" s="56"/>
      <c r="FV80" s="56"/>
      <c r="FW80" s="56"/>
      <c r="FX80" s="56"/>
      <c r="FY80" s="56"/>
      <c r="FZ80" s="56"/>
      <c r="GA80" s="56"/>
      <c r="GB80" s="56"/>
      <c r="GC80" s="56"/>
      <c r="GD80" s="56"/>
      <c r="GE80" s="56"/>
      <c r="GF80" s="56"/>
      <c r="GG80" s="56"/>
      <c r="GH80" s="56"/>
      <c r="GI80" s="56"/>
      <c r="GJ80" s="56"/>
      <c r="GK80" s="56"/>
      <c r="GL80" s="56"/>
      <c r="GM80" s="56"/>
      <c r="GN80" s="56"/>
      <c r="GO80" s="56"/>
      <c r="GP80" s="56"/>
      <c r="GQ80" s="56"/>
      <c r="GR80" s="56"/>
      <c r="GS80" s="56"/>
      <c r="GT80" s="56"/>
      <c r="GU80" s="56"/>
      <c r="GV80" s="56"/>
      <c r="GW80" s="56"/>
      <c r="GX80" s="56"/>
      <c r="GY80" s="56"/>
      <c r="GZ80" s="56"/>
      <c r="HA80" s="56"/>
      <c r="HB80" s="56"/>
      <c r="HC80" s="56"/>
      <c r="HD80" s="56"/>
      <c r="HE80" s="56"/>
      <c r="HF80" s="56"/>
      <c r="HG80" s="56"/>
      <c r="HH80" s="56"/>
      <c r="HI80" s="56"/>
      <c r="HJ80" s="56"/>
      <c r="HK80" s="56"/>
      <c r="HL80" s="56"/>
      <c r="HM80" s="56"/>
      <c r="HN80" s="56"/>
      <c r="HO80" s="56"/>
      <c r="HP80" s="56"/>
      <c r="HQ80" s="56"/>
      <c r="HR80" s="56"/>
      <c r="HS80" s="56"/>
      <c r="HT80" s="56"/>
      <c r="HU80" s="56"/>
      <c r="HV80" s="56"/>
      <c r="HW80" s="56"/>
      <c r="HX80" s="56"/>
      <c r="HY80" s="56"/>
      <c r="HZ80" s="56"/>
      <c r="IA80" s="56"/>
      <c r="IB80" s="56"/>
      <c r="IC80" s="56"/>
      <c r="ID80" s="56"/>
      <c r="IE80" s="56"/>
      <c r="IF80" s="56"/>
      <c r="IG80" s="56"/>
      <c r="IH80" s="56"/>
      <c r="II80" s="56"/>
      <c r="IJ80" s="56"/>
      <c r="IK80" s="56"/>
      <c r="IL80" s="56"/>
      <c r="IM80" s="56"/>
      <c r="IN80" s="56"/>
      <c r="IO80" s="56"/>
      <c r="IP80" s="56"/>
      <c r="IQ80" s="56"/>
      <c r="IR80" s="56"/>
      <c r="IS80" s="56"/>
      <c r="IT80" s="56"/>
      <c r="IU80" s="56"/>
    </row>
    <row r="81" spans="1:255" ht="12.75">
      <c r="A81" s="57" t="s">
        <v>2170</v>
      </c>
      <c r="B81" s="58" t="s">
        <v>2248</v>
      </c>
      <c r="C81" s="55" t="s">
        <v>2246</v>
      </c>
      <c r="D81" s="55">
        <v>300</v>
      </c>
      <c r="E81" s="186" t="str">
        <f>"09947896AE01A24"</f>
        <v>09947896AE01A24</v>
      </c>
      <c r="F81" s="201" t="s">
        <v>964</v>
      </c>
      <c r="G81" s="186" t="s">
        <v>1871</v>
      </c>
      <c r="H81" s="55" t="s">
        <v>2246</v>
      </c>
      <c r="I81" s="55" t="s">
        <v>1258</v>
      </c>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56"/>
      <c r="GD81" s="56"/>
      <c r="GE81" s="56"/>
      <c r="GF81" s="56"/>
      <c r="GG81" s="56"/>
      <c r="GH81" s="56"/>
      <c r="GI81" s="56"/>
      <c r="GJ81" s="56"/>
      <c r="GK81" s="56"/>
      <c r="GL81" s="56"/>
      <c r="GM81" s="56"/>
      <c r="GN81" s="56"/>
      <c r="GO81" s="56"/>
      <c r="GP81" s="56"/>
      <c r="GQ81" s="56"/>
      <c r="GR81" s="56"/>
      <c r="GS81" s="56"/>
      <c r="GT81" s="56"/>
      <c r="GU81" s="56"/>
      <c r="GV81" s="56"/>
      <c r="GW81" s="56"/>
      <c r="GX81" s="56"/>
      <c r="GY81" s="56"/>
      <c r="GZ81" s="56"/>
      <c r="HA81" s="56"/>
      <c r="HB81" s="56"/>
      <c r="HC81" s="56"/>
      <c r="HD81" s="56"/>
      <c r="HE81" s="56"/>
      <c r="HF81" s="56"/>
      <c r="HG81" s="56"/>
      <c r="HH81" s="56"/>
      <c r="HI81" s="56"/>
      <c r="HJ81" s="56"/>
      <c r="HK81" s="56"/>
      <c r="HL81" s="56"/>
      <c r="HM81" s="56"/>
      <c r="HN81" s="56"/>
      <c r="HO81" s="56"/>
      <c r="HP81" s="56"/>
      <c r="HQ81" s="56"/>
      <c r="HR81" s="56"/>
      <c r="HS81" s="56"/>
      <c r="HT81" s="56"/>
      <c r="HU81" s="56"/>
      <c r="HV81" s="56"/>
      <c r="HW81" s="56"/>
      <c r="HX81" s="56"/>
      <c r="HY81" s="56"/>
      <c r="HZ81" s="56"/>
      <c r="IA81" s="56"/>
      <c r="IB81" s="56"/>
      <c r="IC81" s="56"/>
      <c r="ID81" s="56"/>
      <c r="IE81" s="56"/>
      <c r="IF81" s="56"/>
      <c r="IG81" s="56"/>
      <c r="IH81" s="56"/>
      <c r="II81" s="56"/>
      <c r="IJ81" s="56"/>
      <c r="IK81" s="56"/>
      <c r="IL81" s="56"/>
      <c r="IM81" s="56"/>
      <c r="IN81" s="56"/>
      <c r="IO81" s="56"/>
      <c r="IP81" s="56"/>
      <c r="IQ81" s="56"/>
      <c r="IR81" s="56"/>
      <c r="IS81" s="56"/>
      <c r="IT81" s="56"/>
      <c r="IU81" s="56"/>
    </row>
    <row r="82" spans="1:255" ht="12.75">
      <c r="A82" s="57" t="s">
        <v>2170</v>
      </c>
      <c r="B82" s="58" t="s">
        <v>3347</v>
      </c>
      <c r="C82" s="55" t="s">
        <v>2246</v>
      </c>
      <c r="D82" s="55">
        <v>300</v>
      </c>
      <c r="E82" s="186" t="str">
        <f>"09947896AE02A24"</f>
        <v>09947896AE02A24</v>
      </c>
      <c r="F82" s="201" t="s">
        <v>965</v>
      </c>
      <c r="G82" s="186" t="s">
        <v>1872</v>
      </c>
      <c r="H82" s="55" t="s">
        <v>3349</v>
      </c>
      <c r="I82" s="55" t="s">
        <v>1258</v>
      </c>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c r="FB82" s="56"/>
      <c r="FC82" s="56"/>
      <c r="FD82" s="56"/>
      <c r="FE82" s="56"/>
      <c r="FF82" s="56"/>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56"/>
      <c r="GW82" s="56"/>
      <c r="GX82" s="56"/>
      <c r="GY82" s="56"/>
      <c r="GZ82" s="56"/>
      <c r="HA82" s="56"/>
      <c r="HB82" s="56"/>
      <c r="HC82" s="56"/>
      <c r="HD82" s="56"/>
      <c r="HE82" s="56"/>
      <c r="HF82" s="56"/>
      <c r="HG82" s="56"/>
      <c r="HH82" s="56"/>
      <c r="HI82" s="56"/>
      <c r="HJ82" s="56"/>
      <c r="HK82" s="56"/>
      <c r="HL82" s="56"/>
      <c r="HM82" s="56"/>
      <c r="HN82" s="56"/>
      <c r="HO82" s="56"/>
      <c r="HP82" s="56"/>
      <c r="HQ82" s="56"/>
      <c r="HR82" s="56"/>
      <c r="HS82" s="56"/>
      <c r="HT82" s="56"/>
      <c r="HU82" s="56"/>
      <c r="HV82" s="56"/>
      <c r="HW82" s="56"/>
      <c r="HX82" s="56"/>
      <c r="HY82" s="56"/>
      <c r="HZ82" s="56"/>
      <c r="IA82" s="56"/>
      <c r="IB82" s="56"/>
      <c r="IC82" s="56"/>
      <c r="ID82" s="56"/>
      <c r="IE82" s="56"/>
      <c r="IF82" s="56"/>
      <c r="IG82" s="56"/>
      <c r="IH82" s="56"/>
      <c r="II82" s="56"/>
      <c r="IJ82" s="56"/>
      <c r="IK82" s="56"/>
      <c r="IL82" s="56"/>
      <c r="IM82" s="56"/>
      <c r="IN82" s="56"/>
      <c r="IO82" s="56"/>
      <c r="IP82" s="56"/>
      <c r="IQ82" s="56"/>
      <c r="IR82" s="56"/>
      <c r="IS82" s="56"/>
      <c r="IT82" s="56"/>
      <c r="IU82" s="56"/>
    </row>
    <row r="83" spans="1:255" ht="12.75">
      <c r="A83" s="57" t="s">
        <v>2170</v>
      </c>
      <c r="B83" s="340" t="s">
        <v>1627</v>
      </c>
      <c r="C83" s="55">
        <v>5</v>
      </c>
      <c r="D83" s="55"/>
      <c r="E83" s="186" t="str">
        <f>"65065469AE00A00"</f>
        <v>65065469AE00A00</v>
      </c>
      <c r="F83" s="201" t="s">
        <v>2786</v>
      </c>
      <c r="G83" s="55"/>
      <c r="H83" s="55" t="s">
        <v>1639</v>
      </c>
      <c r="I83" s="55" t="s">
        <v>1226</v>
      </c>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c r="FB83" s="56"/>
      <c r="FC83" s="56"/>
      <c r="FD83" s="56"/>
      <c r="FE83" s="56"/>
      <c r="FF83" s="56"/>
      <c r="FG83" s="56"/>
      <c r="FH83" s="56"/>
      <c r="FI83" s="56"/>
      <c r="FJ83" s="56"/>
      <c r="FK83" s="56"/>
      <c r="FL83" s="56"/>
      <c r="FM83" s="56"/>
      <c r="FN83" s="56"/>
      <c r="FO83" s="56"/>
      <c r="FP83" s="56"/>
      <c r="FQ83" s="56"/>
      <c r="FR83" s="56"/>
      <c r="FS83" s="56"/>
      <c r="FT83" s="56"/>
      <c r="FU83" s="56"/>
      <c r="FV83" s="56"/>
      <c r="FW83" s="56"/>
      <c r="FX83" s="56"/>
      <c r="FY83" s="56"/>
      <c r="FZ83" s="56"/>
      <c r="GA83" s="56"/>
      <c r="GB83" s="56"/>
      <c r="GC83" s="56"/>
      <c r="GD83" s="56"/>
      <c r="GE83" s="56"/>
      <c r="GF83" s="56"/>
      <c r="GG83" s="56"/>
      <c r="GH83" s="56"/>
      <c r="GI83" s="56"/>
      <c r="GJ83" s="56"/>
      <c r="GK83" s="56"/>
      <c r="GL83" s="56"/>
      <c r="GM83" s="56"/>
      <c r="GN83" s="56"/>
      <c r="GO83" s="56"/>
      <c r="GP83" s="56"/>
      <c r="GQ83" s="56"/>
      <c r="GR83" s="56"/>
      <c r="GS83" s="56"/>
      <c r="GT83" s="56"/>
      <c r="GU83" s="56"/>
      <c r="GV83" s="56"/>
      <c r="GW83" s="56"/>
      <c r="GX83" s="56"/>
      <c r="GY83" s="56"/>
      <c r="GZ83" s="56"/>
      <c r="HA83" s="56"/>
      <c r="HB83" s="56"/>
      <c r="HC83" s="56"/>
      <c r="HD83" s="56"/>
      <c r="HE83" s="56"/>
      <c r="HF83" s="56"/>
      <c r="HG83" s="56"/>
      <c r="HH83" s="56"/>
      <c r="HI83" s="56"/>
      <c r="HJ83" s="56"/>
      <c r="HK83" s="56"/>
      <c r="HL83" s="56"/>
      <c r="HM83" s="56"/>
      <c r="HN83" s="56"/>
      <c r="HO83" s="56"/>
      <c r="HP83" s="56"/>
      <c r="HQ83" s="56"/>
      <c r="HR83" s="56"/>
      <c r="HS83" s="56"/>
      <c r="HT83" s="56"/>
      <c r="HU83" s="56"/>
      <c r="HV83" s="56"/>
      <c r="HW83" s="56"/>
      <c r="HX83" s="56"/>
      <c r="HY83" s="56"/>
      <c r="HZ83" s="56"/>
      <c r="IA83" s="56"/>
      <c r="IB83" s="56"/>
      <c r="IC83" s="56"/>
      <c r="ID83" s="56"/>
      <c r="IE83" s="56"/>
      <c r="IF83" s="56"/>
      <c r="IG83" s="56"/>
      <c r="IH83" s="56"/>
      <c r="II83" s="56"/>
      <c r="IJ83" s="56"/>
      <c r="IK83" s="56"/>
      <c r="IL83" s="56"/>
      <c r="IM83" s="56"/>
      <c r="IN83" s="56"/>
      <c r="IO83" s="56"/>
      <c r="IP83" s="56"/>
      <c r="IQ83" s="56"/>
      <c r="IR83" s="56"/>
      <c r="IS83" s="56"/>
      <c r="IT83" s="56"/>
      <c r="IU83" s="56"/>
    </row>
    <row r="84" spans="1:255" ht="12.75">
      <c r="A84" s="57" t="s">
        <v>2170</v>
      </c>
      <c r="B84" s="340"/>
      <c r="C84" s="55">
        <v>5</v>
      </c>
      <c r="D84" s="55"/>
      <c r="E84" s="186" t="str">
        <f>"65065276AE00A00"</f>
        <v>65065276AE00A00</v>
      </c>
      <c r="F84" s="201" t="s">
        <v>2787</v>
      </c>
      <c r="G84" s="55"/>
      <c r="H84" s="55" t="s">
        <v>2252</v>
      </c>
      <c r="I84" s="55" t="s">
        <v>1226</v>
      </c>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c r="FB84" s="56"/>
      <c r="FC84" s="56"/>
      <c r="FD84" s="56"/>
      <c r="FE84" s="56"/>
      <c r="FF84" s="56"/>
      <c r="FG84" s="56"/>
      <c r="FH84" s="56"/>
      <c r="FI84" s="56"/>
      <c r="FJ84" s="56"/>
      <c r="FK84" s="56"/>
      <c r="FL84" s="56"/>
      <c r="FM84" s="56"/>
      <c r="FN84" s="56"/>
      <c r="FO84" s="56"/>
      <c r="FP84" s="56"/>
      <c r="FQ84" s="56"/>
      <c r="FR84" s="56"/>
      <c r="FS84" s="56"/>
      <c r="FT84" s="56"/>
      <c r="FU84" s="56"/>
      <c r="FV84" s="56"/>
      <c r="FW84" s="56"/>
      <c r="FX84" s="56"/>
      <c r="FY84" s="56"/>
      <c r="FZ84" s="56"/>
      <c r="GA84" s="56"/>
      <c r="GB84" s="56"/>
      <c r="GC84" s="56"/>
      <c r="GD84" s="56"/>
      <c r="GE84" s="56"/>
      <c r="GF84" s="56"/>
      <c r="GG84" s="56"/>
      <c r="GH84" s="56"/>
      <c r="GI84" s="56"/>
      <c r="GJ84" s="56"/>
      <c r="GK84" s="56"/>
      <c r="GL84" s="56"/>
      <c r="GM84" s="56"/>
      <c r="GN84" s="56"/>
      <c r="GO84" s="56"/>
      <c r="GP84" s="56"/>
      <c r="GQ84" s="56"/>
      <c r="GR84" s="56"/>
      <c r="GS84" s="56"/>
      <c r="GT84" s="56"/>
      <c r="GU84" s="56"/>
      <c r="GV84" s="56"/>
      <c r="GW84" s="56"/>
      <c r="GX84" s="56"/>
      <c r="GY84" s="56"/>
      <c r="GZ84" s="56"/>
      <c r="HA84" s="56"/>
      <c r="HB84" s="56"/>
      <c r="HC84" s="56"/>
      <c r="HD84" s="56"/>
      <c r="HE84" s="56"/>
      <c r="HF84" s="56"/>
      <c r="HG84" s="56"/>
      <c r="HH84" s="56"/>
      <c r="HI84" s="56"/>
      <c r="HJ84" s="56"/>
      <c r="HK84" s="56"/>
      <c r="HL84" s="56"/>
      <c r="HM84" s="56"/>
      <c r="HN84" s="56"/>
      <c r="HO84" s="56"/>
      <c r="HP84" s="56"/>
      <c r="HQ84" s="56"/>
      <c r="HR84" s="56"/>
      <c r="HS84" s="56"/>
      <c r="HT84" s="56"/>
      <c r="HU84" s="56"/>
      <c r="HV84" s="56"/>
      <c r="HW84" s="56"/>
      <c r="HX84" s="56"/>
      <c r="HY84" s="56"/>
      <c r="HZ84" s="56"/>
      <c r="IA84" s="56"/>
      <c r="IB84" s="56"/>
      <c r="IC84" s="56"/>
      <c r="ID84" s="56"/>
      <c r="IE84" s="56"/>
      <c r="IF84" s="56"/>
      <c r="IG84" s="56"/>
      <c r="IH84" s="56"/>
      <c r="II84" s="56"/>
      <c r="IJ84" s="56"/>
      <c r="IK84" s="56"/>
      <c r="IL84" s="56"/>
      <c r="IM84" s="56"/>
      <c r="IN84" s="56"/>
      <c r="IO84" s="56"/>
      <c r="IP84" s="56"/>
      <c r="IQ84" s="56"/>
      <c r="IR84" s="56"/>
      <c r="IS84" s="56"/>
      <c r="IT84" s="56"/>
      <c r="IU84" s="56"/>
    </row>
    <row r="85" spans="1:255" ht="12.75">
      <c r="A85" s="122" t="s">
        <v>2170</v>
      </c>
      <c r="B85" s="341" t="s">
        <v>1869</v>
      </c>
      <c r="C85" s="342">
        <v>5</v>
      </c>
      <c r="D85" s="55">
        <v>9500</v>
      </c>
      <c r="E85" s="186" t="str">
        <f>"65064584AE02A00"</f>
        <v>65064584AE02A00</v>
      </c>
      <c r="F85" s="201" t="s">
        <v>2788</v>
      </c>
      <c r="G85" s="187" t="s">
        <v>1872</v>
      </c>
      <c r="H85" s="342" t="s">
        <v>2247</v>
      </c>
      <c r="I85" s="342" t="s">
        <v>1255</v>
      </c>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56"/>
      <c r="GW85" s="56"/>
      <c r="GX85" s="56"/>
      <c r="GY85" s="56"/>
      <c r="GZ85" s="56"/>
      <c r="HA85" s="56"/>
      <c r="HB85" s="56"/>
      <c r="HC85" s="56"/>
      <c r="HD85" s="56"/>
      <c r="HE85" s="56"/>
      <c r="HF85" s="56"/>
      <c r="HG85" s="56"/>
      <c r="HH85" s="56"/>
      <c r="HI85" s="56"/>
      <c r="HJ85" s="56"/>
      <c r="HK85" s="56"/>
      <c r="HL85" s="56"/>
      <c r="HM85" s="56"/>
      <c r="HN85" s="56"/>
      <c r="HO85" s="56"/>
      <c r="HP85" s="56"/>
      <c r="HQ85" s="56"/>
      <c r="HR85" s="56"/>
      <c r="HS85" s="56"/>
      <c r="HT85" s="56"/>
      <c r="HU85" s="56"/>
      <c r="HV85" s="56"/>
      <c r="HW85" s="56"/>
      <c r="HX85" s="56"/>
      <c r="HY85" s="56"/>
      <c r="HZ85" s="56"/>
      <c r="IA85" s="56"/>
      <c r="IB85" s="56"/>
      <c r="IC85" s="56"/>
      <c r="ID85" s="56"/>
      <c r="IE85" s="56"/>
      <c r="IF85" s="56"/>
      <c r="IG85" s="56"/>
      <c r="IH85" s="56"/>
      <c r="II85" s="56"/>
      <c r="IJ85" s="56"/>
      <c r="IK85" s="56"/>
      <c r="IL85" s="56"/>
      <c r="IM85" s="56"/>
      <c r="IN85" s="56"/>
      <c r="IO85" s="56"/>
      <c r="IP85" s="56"/>
      <c r="IQ85" s="56"/>
      <c r="IR85" s="56"/>
      <c r="IS85" s="56"/>
      <c r="IT85" s="56"/>
      <c r="IU85" s="56"/>
    </row>
    <row r="86" spans="1:255" ht="12.75">
      <c r="A86" s="122" t="s">
        <v>2170</v>
      </c>
      <c r="B86" s="343" t="s">
        <v>3619</v>
      </c>
      <c r="C86" s="342">
        <v>5</v>
      </c>
      <c r="D86" s="55"/>
      <c r="E86" s="186" t="str">
        <f>"65064658AE00A00"</f>
        <v>65064658AE00A00</v>
      </c>
      <c r="F86" s="201" t="s">
        <v>2789</v>
      </c>
      <c r="G86" s="55"/>
      <c r="H86" s="342" t="s">
        <v>2247</v>
      </c>
      <c r="I86" s="342" t="s">
        <v>1226</v>
      </c>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c r="FB86" s="56"/>
      <c r="FC86" s="56"/>
      <c r="FD86" s="56"/>
      <c r="FE86" s="56"/>
      <c r="FF86" s="56"/>
      <c r="FG86" s="56"/>
      <c r="FH86" s="56"/>
      <c r="FI86" s="56"/>
      <c r="FJ86" s="56"/>
      <c r="FK86" s="56"/>
      <c r="FL86" s="56"/>
      <c r="FM86" s="56"/>
      <c r="FN86" s="56"/>
      <c r="FO86" s="56"/>
      <c r="FP86" s="56"/>
      <c r="FQ86" s="56"/>
      <c r="FR86" s="56"/>
      <c r="FS86" s="56"/>
      <c r="FT86" s="56"/>
      <c r="FU86" s="56"/>
      <c r="FV86" s="56"/>
      <c r="FW86" s="56"/>
      <c r="FX86" s="56"/>
      <c r="FY86" s="56"/>
      <c r="FZ86" s="56"/>
      <c r="GA86" s="56"/>
      <c r="GB86" s="56"/>
      <c r="GC86" s="56"/>
      <c r="GD86" s="56"/>
      <c r="GE86" s="56"/>
      <c r="GF86" s="56"/>
      <c r="GG86" s="56"/>
      <c r="GH86" s="56"/>
      <c r="GI86" s="56"/>
      <c r="GJ86" s="56"/>
      <c r="GK86" s="56"/>
      <c r="GL86" s="56"/>
      <c r="GM86" s="56"/>
      <c r="GN86" s="56"/>
      <c r="GO86" s="56"/>
      <c r="GP86" s="56"/>
      <c r="GQ86" s="56"/>
      <c r="GR86" s="56"/>
      <c r="GS86" s="56"/>
      <c r="GT86" s="56"/>
      <c r="GU86" s="56"/>
      <c r="GV86" s="56"/>
      <c r="GW86" s="56"/>
      <c r="GX86" s="56"/>
      <c r="GY86" s="56"/>
      <c r="GZ86" s="56"/>
      <c r="HA86" s="56"/>
      <c r="HB86" s="56"/>
      <c r="HC86" s="56"/>
      <c r="HD86" s="56"/>
      <c r="HE86" s="56"/>
      <c r="HF86" s="56"/>
      <c r="HG86" s="56"/>
      <c r="HH86" s="56"/>
      <c r="HI86" s="56"/>
      <c r="HJ86" s="56"/>
      <c r="HK86" s="56"/>
      <c r="HL86" s="56"/>
      <c r="HM86" s="56"/>
      <c r="HN86" s="56"/>
      <c r="HO86" s="56"/>
      <c r="HP86" s="56"/>
      <c r="HQ86" s="56"/>
      <c r="HR86" s="56"/>
      <c r="HS86" s="56"/>
      <c r="HT86" s="56"/>
      <c r="HU86" s="56"/>
      <c r="HV86" s="56"/>
      <c r="HW86" s="56"/>
      <c r="HX86" s="56"/>
      <c r="HY86" s="56"/>
      <c r="HZ86" s="56"/>
      <c r="IA86" s="56"/>
      <c r="IB86" s="56"/>
      <c r="IC86" s="56"/>
      <c r="ID86" s="56"/>
      <c r="IE86" s="56"/>
      <c r="IF86" s="56"/>
      <c r="IG86" s="56"/>
      <c r="IH86" s="56"/>
      <c r="II86" s="56"/>
      <c r="IJ86" s="56"/>
      <c r="IK86" s="56"/>
      <c r="IL86" s="56"/>
      <c r="IM86" s="56"/>
      <c r="IN86" s="56"/>
      <c r="IO86" s="56"/>
      <c r="IP86" s="56"/>
      <c r="IQ86" s="56"/>
      <c r="IR86" s="56"/>
      <c r="IS86" s="56"/>
      <c r="IT86" s="56"/>
      <c r="IU86" s="56"/>
    </row>
    <row r="87" spans="1:255" ht="12.75">
      <c r="A87" s="122" t="s">
        <v>2170</v>
      </c>
      <c r="B87" s="343" t="s">
        <v>1280</v>
      </c>
      <c r="C87" s="342">
        <v>5</v>
      </c>
      <c r="D87" s="55"/>
      <c r="E87" s="186" t="str">
        <f>"65065285AE00A00"</f>
        <v>65065285AE00A00</v>
      </c>
      <c r="F87" s="201" t="s">
        <v>2790</v>
      </c>
      <c r="G87" s="55"/>
      <c r="H87" s="342" t="s">
        <v>2247</v>
      </c>
      <c r="I87" s="342" t="s">
        <v>1226</v>
      </c>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c r="FB87" s="56"/>
      <c r="FC87" s="56"/>
      <c r="FD87" s="56"/>
      <c r="FE87" s="56"/>
      <c r="FF87" s="56"/>
      <c r="FG87" s="56"/>
      <c r="FH87" s="56"/>
      <c r="FI87" s="56"/>
      <c r="FJ87" s="56"/>
      <c r="FK87" s="56"/>
      <c r="FL87" s="56"/>
      <c r="FM87" s="56"/>
      <c r="FN87" s="56"/>
      <c r="FO87" s="56"/>
      <c r="FP87" s="56"/>
      <c r="FQ87" s="56"/>
      <c r="FR87" s="56"/>
      <c r="FS87" s="56"/>
      <c r="FT87" s="56"/>
      <c r="FU87" s="56"/>
      <c r="FV87" s="56"/>
      <c r="FW87" s="56"/>
      <c r="FX87" s="56"/>
      <c r="FY87" s="56"/>
      <c r="FZ87" s="56"/>
      <c r="GA87" s="56"/>
      <c r="GB87" s="56"/>
      <c r="GC87" s="56"/>
      <c r="GD87" s="56"/>
      <c r="GE87" s="56"/>
      <c r="GF87" s="56"/>
      <c r="GG87" s="56"/>
      <c r="GH87" s="56"/>
      <c r="GI87" s="56"/>
      <c r="GJ87" s="56"/>
      <c r="GK87" s="56"/>
      <c r="GL87" s="56"/>
      <c r="GM87" s="56"/>
      <c r="GN87" s="56"/>
      <c r="GO87" s="56"/>
      <c r="GP87" s="56"/>
      <c r="GQ87" s="56"/>
      <c r="GR87" s="56"/>
      <c r="GS87" s="56"/>
      <c r="GT87" s="56"/>
      <c r="GU87" s="56"/>
      <c r="GV87" s="56"/>
      <c r="GW87" s="56"/>
      <c r="GX87" s="56"/>
      <c r="GY87" s="56"/>
      <c r="GZ87" s="56"/>
      <c r="HA87" s="56"/>
      <c r="HB87" s="56"/>
      <c r="HC87" s="56"/>
      <c r="HD87" s="56"/>
      <c r="HE87" s="56"/>
      <c r="HF87" s="56"/>
      <c r="HG87" s="56"/>
      <c r="HH87" s="56"/>
      <c r="HI87" s="56"/>
      <c r="HJ87" s="56"/>
      <c r="HK87" s="56"/>
      <c r="HL87" s="56"/>
      <c r="HM87" s="56"/>
      <c r="HN87" s="56"/>
      <c r="HO87" s="56"/>
      <c r="HP87" s="56"/>
      <c r="HQ87" s="56"/>
      <c r="HR87" s="56"/>
      <c r="HS87" s="56"/>
      <c r="HT87" s="56"/>
      <c r="HU87" s="56"/>
      <c r="HV87" s="56"/>
      <c r="HW87" s="56"/>
      <c r="HX87" s="56"/>
      <c r="HY87" s="56"/>
      <c r="HZ87" s="56"/>
      <c r="IA87" s="56"/>
      <c r="IB87" s="56"/>
      <c r="IC87" s="56"/>
      <c r="ID87" s="56"/>
      <c r="IE87" s="56"/>
      <c r="IF87" s="56"/>
      <c r="IG87" s="56"/>
      <c r="IH87" s="56"/>
      <c r="II87" s="56"/>
      <c r="IJ87" s="56"/>
      <c r="IK87" s="56"/>
      <c r="IL87" s="56"/>
      <c r="IM87" s="56"/>
      <c r="IN87" s="56"/>
      <c r="IO87" s="56"/>
      <c r="IP87" s="56"/>
      <c r="IQ87" s="56"/>
      <c r="IR87" s="56"/>
      <c r="IS87" s="56"/>
      <c r="IT87" s="56"/>
      <c r="IU87" s="56"/>
    </row>
    <row r="88" spans="1:255" s="344" customFormat="1" ht="12.75">
      <c r="A88" s="122" t="s">
        <v>2170</v>
      </c>
      <c r="B88" s="341" t="s">
        <v>3570</v>
      </c>
      <c r="C88" s="121">
        <v>5</v>
      </c>
      <c r="D88" s="121">
        <v>10500</v>
      </c>
      <c r="E88" s="186" t="str">
        <f>"65064389AE02A00"</f>
        <v>65064389AE02A00</v>
      </c>
      <c r="F88" s="201" t="s">
        <v>2791</v>
      </c>
      <c r="G88" s="188" t="s">
        <v>1872</v>
      </c>
      <c r="H88" s="121" t="s">
        <v>3349</v>
      </c>
      <c r="I88" s="121" t="s">
        <v>1255</v>
      </c>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123"/>
      <c r="BY88" s="123"/>
      <c r="BZ88" s="123"/>
      <c r="CA88" s="123"/>
      <c r="CB88" s="123"/>
      <c r="CC88" s="123"/>
      <c r="CD88" s="123"/>
      <c r="CE88" s="123"/>
      <c r="CF88" s="123"/>
      <c r="CG88" s="123"/>
      <c r="CH88" s="123"/>
      <c r="CI88" s="123"/>
      <c r="CJ88" s="123"/>
      <c r="CK88" s="123"/>
      <c r="CL88" s="123"/>
      <c r="CM88" s="123"/>
      <c r="CN88" s="123"/>
      <c r="CO88" s="123"/>
      <c r="CP88" s="123"/>
      <c r="CQ88" s="123"/>
      <c r="CR88" s="123"/>
      <c r="CS88" s="123"/>
      <c r="CT88" s="123"/>
      <c r="CU88" s="123"/>
      <c r="CV88" s="123"/>
      <c r="CW88" s="123"/>
      <c r="CX88" s="123"/>
      <c r="CY88" s="123"/>
      <c r="CZ88" s="123"/>
      <c r="DA88" s="123"/>
      <c r="DB88" s="123"/>
      <c r="DC88" s="123"/>
      <c r="DD88" s="123"/>
      <c r="DE88" s="123"/>
      <c r="DF88" s="123"/>
      <c r="DG88" s="123"/>
      <c r="DH88" s="123"/>
      <c r="DI88" s="123"/>
      <c r="DJ88" s="123"/>
      <c r="DK88" s="123"/>
      <c r="DL88" s="123"/>
      <c r="DM88" s="123"/>
      <c r="DN88" s="123"/>
      <c r="DO88" s="123"/>
      <c r="DP88" s="123"/>
      <c r="DQ88" s="123"/>
      <c r="DR88" s="123"/>
      <c r="DS88" s="123"/>
      <c r="DT88" s="123"/>
      <c r="DU88" s="123"/>
      <c r="DV88" s="123"/>
      <c r="DW88" s="123"/>
      <c r="DX88" s="123"/>
      <c r="DY88" s="123"/>
      <c r="DZ88" s="123"/>
      <c r="EA88" s="123"/>
      <c r="EB88" s="123"/>
      <c r="EC88" s="123"/>
      <c r="ED88" s="123"/>
      <c r="EE88" s="123"/>
      <c r="EF88" s="123"/>
      <c r="EG88" s="123"/>
      <c r="EH88" s="123"/>
      <c r="EI88" s="123"/>
      <c r="EJ88" s="123"/>
      <c r="EK88" s="123"/>
      <c r="EL88" s="123"/>
      <c r="EM88" s="123"/>
      <c r="EN88" s="123"/>
      <c r="EO88" s="123"/>
      <c r="EP88" s="123"/>
      <c r="EQ88" s="123"/>
      <c r="ER88" s="123"/>
      <c r="ES88" s="123"/>
      <c r="ET88" s="123"/>
      <c r="EU88" s="123"/>
      <c r="EV88" s="123"/>
      <c r="EW88" s="123"/>
      <c r="EX88" s="123"/>
      <c r="EY88" s="123"/>
      <c r="EZ88" s="123"/>
      <c r="FA88" s="123"/>
      <c r="FB88" s="123"/>
      <c r="FC88" s="123"/>
      <c r="FD88" s="123"/>
      <c r="FE88" s="123"/>
      <c r="FF88" s="123"/>
      <c r="FG88" s="123"/>
      <c r="FH88" s="123"/>
      <c r="FI88" s="123"/>
      <c r="FJ88" s="123"/>
      <c r="FK88" s="123"/>
      <c r="FL88" s="123"/>
      <c r="FM88" s="123"/>
      <c r="FN88" s="123"/>
      <c r="FO88" s="123"/>
      <c r="FP88" s="123"/>
      <c r="FQ88" s="123"/>
      <c r="FR88" s="123"/>
      <c r="FS88" s="123"/>
      <c r="FT88" s="123"/>
      <c r="FU88" s="123"/>
      <c r="FV88" s="123"/>
      <c r="FW88" s="123"/>
      <c r="FX88" s="123"/>
      <c r="FY88" s="123"/>
      <c r="FZ88" s="123"/>
      <c r="GA88" s="123"/>
      <c r="GB88" s="123"/>
      <c r="GC88" s="123"/>
      <c r="GD88" s="123"/>
      <c r="GE88" s="123"/>
      <c r="GF88" s="123"/>
      <c r="GG88" s="123"/>
      <c r="GH88" s="123"/>
      <c r="GI88" s="123"/>
      <c r="GJ88" s="123"/>
      <c r="GK88" s="123"/>
      <c r="GL88" s="123"/>
      <c r="GM88" s="123"/>
      <c r="GN88" s="123"/>
      <c r="GO88" s="123"/>
      <c r="GP88" s="123"/>
      <c r="GQ88" s="123"/>
      <c r="GR88" s="123"/>
      <c r="GS88" s="123"/>
      <c r="GT88" s="123"/>
      <c r="GU88" s="123"/>
      <c r="GV88" s="123"/>
      <c r="GW88" s="123"/>
      <c r="GX88" s="123"/>
      <c r="GY88" s="123"/>
      <c r="GZ88" s="123"/>
      <c r="HA88" s="123"/>
      <c r="HB88" s="123"/>
      <c r="HC88" s="123"/>
      <c r="HD88" s="123"/>
      <c r="HE88" s="123"/>
      <c r="HF88" s="123"/>
      <c r="HG88" s="123"/>
      <c r="HH88" s="123"/>
      <c r="HI88" s="123"/>
      <c r="HJ88" s="123"/>
      <c r="HK88" s="123"/>
      <c r="HL88" s="123"/>
      <c r="HM88" s="123"/>
      <c r="HN88" s="123"/>
      <c r="HO88" s="123"/>
      <c r="HP88" s="123"/>
      <c r="HQ88" s="123"/>
      <c r="HR88" s="123"/>
      <c r="HS88" s="123"/>
      <c r="HT88" s="123"/>
      <c r="HU88" s="123"/>
      <c r="HV88" s="123"/>
      <c r="HW88" s="123"/>
      <c r="HX88" s="123"/>
      <c r="HY88" s="123"/>
      <c r="HZ88" s="123"/>
      <c r="IA88" s="123"/>
      <c r="IB88" s="123"/>
      <c r="IC88" s="123"/>
      <c r="ID88" s="123"/>
      <c r="IE88" s="123"/>
      <c r="IF88" s="123"/>
      <c r="IG88" s="123"/>
      <c r="IH88" s="123"/>
      <c r="II88" s="123"/>
      <c r="IJ88" s="123"/>
      <c r="IK88" s="123"/>
      <c r="IL88" s="123"/>
      <c r="IM88" s="123"/>
      <c r="IN88" s="123"/>
      <c r="IO88" s="123"/>
      <c r="IP88" s="123"/>
      <c r="IQ88" s="123"/>
      <c r="IR88" s="123"/>
      <c r="IS88" s="123"/>
      <c r="IT88" s="123"/>
      <c r="IU88" s="123"/>
    </row>
    <row r="89" spans="1:255" s="346" customFormat="1" ht="12.75">
      <c r="A89" s="122" t="s">
        <v>2170</v>
      </c>
      <c r="B89" s="163" t="s">
        <v>1281</v>
      </c>
      <c r="C89" s="140" t="s">
        <v>2246</v>
      </c>
      <c r="D89" s="345"/>
      <c r="E89" s="186" t="str">
        <f>"65064403AE00A00"</f>
        <v>65064403AE00A00</v>
      </c>
      <c r="F89" s="201" t="s">
        <v>2792</v>
      </c>
      <c r="G89" s="140"/>
      <c r="H89" s="140" t="s">
        <v>2246</v>
      </c>
      <c r="I89" s="140" t="s">
        <v>1226</v>
      </c>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1"/>
      <c r="BR89" s="141"/>
      <c r="BS89" s="141"/>
      <c r="BT89" s="141"/>
      <c r="BU89" s="141"/>
      <c r="BV89" s="141"/>
      <c r="BW89" s="141"/>
      <c r="BX89" s="141"/>
      <c r="BY89" s="141"/>
      <c r="BZ89" s="141"/>
      <c r="CA89" s="141"/>
      <c r="CB89" s="141"/>
      <c r="CC89" s="141"/>
      <c r="CD89" s="141"/>
      <c r="CE89" s="141"/>
      <c r="CF89" s="141"/>
      <c r="CG89" s="141"/>
      <c r="CH89" s="141"/>
      <c r="CI89" s="141"/>
      <c r="CJ89" s="141"/>
      <c r="CK89" s="141"/>
      <c r="CL89" s="141"/>
      <c r="CM89" s="141"/>
      <c r="CN89" s="141"/>
      <c r="CO89" s="141"/>
      <c r="CP89" s="141"/>
      <c r="CQ89" s="141"/>
      <c r="CR89" s="141"/>
      <c r="CS89" s="141"/>
      <c r="CT89" s="141"/>
      <c r="CU89" s="141"/>
      <c r="CV89" s="141"/>
      <c r="CW89" s="141"/>
      <c r="CX89" s="141"/>
      <c r="CY89" s="141"/>
      <c r="CZ89" s="141"/>
      <c r="DA89" s="141"/>
      <c r="DB89" s="141"/>
      <c r="DC89" s="141"/>
      <c r="DD89" s="141"/>
      <c r="DE89" s="141"/>
      <c r="DF89" s="141"/>
      <c r="DG89" s="141"/>
      <c r="DH89" s="141"/>
      <c r="DI89" s="141"/>
      <c r="DJ89" s="141"/>
      <c r="DK89" s="141"/>
      <c r="DL89" s="141"/>
      <c r="DM89" s="141"/>
      <c r="DN89" s="141"/>
      <c r="DO89" s="141"/>
      <c r="DP89" s="141"/>
      <c r="DQ89" s="141"/>
      <c r="DR89" s="141"/>
      <c r="DS89" s="141"/>
      <c r="DT89" s="141"/>
      <c r="DU89" s="141"/>
      <c r="DV89" s="141"/>
      <c r="DW89" s="141"/>
      <c r="DX89" s="141"/>
      <c r="DY89" s="141"/>
      <c r="DZ89" s="141"/>
      <c r="EA89" s="141"/>
      <c r="EB89" s="141"/>
      <c r="EC89" s="141"/>
      <c r="ED89" s="141"/>
      <c r="EE89" s="141"/>
      <c r="EF89" s="141"/>
      <c r="EG89" s="141"/>
      <c r="EH89" s="141"/>
      <c r="EI89" s="141"/>
      <c r="EJ89" s="141"/>
      <c r="EK89" s="141"/>
      <c r="EL89" s="141"/>
      <c r="EM89" s="141"/>
      <c r="EN89" s="141"/>
      <c r="EO89" s="141"/>
      <c r="EP89" s="141"/>
      <c r="EQ89" s="141"/>
      <c r="ER89" s="141"/>
      <c r="ES89" s="141"/>
      <c r="ET89" s="141"/>
      <c r="EU89" s="141"/>
      <c r="EV89" s="141"/>
      <c r="EW89" s="141"/>
      <c r="EX89" s="141"/>
      <c r="EY89" s="141"/>
      <c r="EZ89" s="141"/>
      <c r="FA89" s="141"/>
      <c r="FB89" s="141"/>
      <c r="FC89" s="141"/>
      <c r="FD89" s="141"/>
      <c r="FE89" s="141"/>
      <c r="FF89" s="141"/>
      <c r="FG89" s="141"/>
      <c r="FH89" s="141"/>
      <c r="FI89" s="141"/>
      <c r="FJ89" s="141"/>
      <c r="FK89" s="141"/>
      <c r="FL89" s="141"/>
      <c r="FM89" s="141"/>
      <c r="FN89" s="141"/>
      <c r="FO89" s="141"/>
      <c r="FP89" s="141"/>
      <c r="FQ89" s="141"/>
      <c r="FR89" s="141"/>
      <c r="FS89" s="141"/>
      <c r="FT89" s="141"/>
      <c r="FU89" s="141"/>
      <c r="FV89" s="141"/>
      <c r="FW89" s="141"/>
      <c r="FX89" s="141"/>
      <c r="FY89" s="141"/>
      <c r="FZ89" s="141"/>
      <c r="GA89" s="141"/>
      <c r="GB89" s="141"/>
      <c r="GC89" s="141"/>
      <c r="GD89" s="141"/>
      <c r="GE89" s="141"/>
      <c r="GF89" s="141"/>
      <c r="GG89" s="141"/>
      <c r="GH89" s="141"/>
      <c r="GI89" s="141"/>
      <c r="GJ89" s="141"/>
      <c r="GK89" s="141"/>
      <c r="GL89" s="141"/>
      <c r="GM89" s="141"/>
      <c r="GN89" s="141"/>
      <c r="GO89" s="141"/>
      <c r="GP89" s="141"/>
      <c r="GQ89" s="141"/>
      <c r="GR89" s="141"/>
      <c r="GS89" s="141"/>
      <c r="GT89" s="141"/>
      <c r="GU89" s="141"/>
      <c r="GV89" s="141"/>
      <c r="GW89" s="141"/>
      <c r="GX89" s="141"/>
      <c r="GY89" s="141"/>
      <c r="GZ89" s="141"/>
      <c r="HA89" s="141"/>
      <c r="HB89" s="141"/>
      <c r="HC89" s="141"/>
      <c r="HD89" s="141"/>
      <c r="HE89" s="141"/>
      <c r="HF89" s="141"/>
      <c r="HG89" s="141"/>
      <c r="HH89" s="141"/>
      <c r="HI89" s="141"/>
      <c r="HJ89" s="141"/>
      <c r="HK89" s="141"/>
      <c r="HL89" s="141"/>
      <c r="HM89" s="141"/>
      <c r="HN89" s="141"/>
      <c r="HO89" s="141"/>
      <c r="HP89" s="141"/>
      <c r="HQ89" s="141"/>
      <c r="HR89" s="141"/>
      <c r="HS89" s="141"/>
      <c r="HT89" s="141"/>
      <c r="HU89" s="141"/>
      <c r="HV89" s="141"/>
      <c r="HW89" s="141"/>
      <c r="HX89" s="141"/>
      <c r="HY89" s="141"/>
      <c r="HZ89" s="141"/>
      <c r="IA89" s="141"/>
      <c r="IB89" s="141"/>
      <c r="IC89" s="141"/>
      <c r="ID89" s="141"/>
      <c r="IE89" s="141"/>
      <c r="IF89" s="141"/>
      <c r="IG89" s="141"/>
      <c r="IH89" s="141"/>
      <c r="II89" s="141"/>
      <c r="IJ89" s="141"/>
      <c r="IK89" s="141"/>
      <c r="IL89" s="141"/>
      <c r="IM89" s="141"/>
      <c r="IN89" s="141"/>
      <c r="IO89" s="141"/>
      <c r="IP89" s="141"/>
      <c r="IQ89" s="141"/>
      <c r="IR89" s="141"/>
      <c r="IS89" s="141"/>
      <c r="IT89" s="141"/>
      <c r="IU89" s="141"/>
    </row>
    <row r="90" spans="1:255" s="344" customFormat="1" ht="12.75">
      <c r="A90" s="122" t="s">
        <v>2170</v>
      </c>
      <c r="B90" s="124" t="s">
        <v>408</v>
      </c>
      <c r="C90" s="121">
        <v>5</v>
      </c>
      <c r="D90" s="121"/>
      <c r="E90" s="186" t="str">
        <f>"65064403AE00A00"</f>
        <v>65064403AE00A00</v>
      </c>
      <c r="F90" s="201" t="s">
        <v>2792</v>
      </c>
      <c r="G90" s="121"/>
      <c r="H90" s="121" t="s">
        <v>3349</v>
      </c>
      <c r="I90" s="121" t="s">
        <v>1226</v>
      </c>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row>
    <row r="91" spans="1:255" ht="12.75">
      <c r="A91" s="59"/>
      <c r="B91" s="61"/>
      <c r="C91" s="61"/>
      <c r="D91" s="61"/>
      <c r="E91" s="62"/>
      <c r="F91" s="63"/>
      <c r="G91" s="61"/>
      <c r="H91" s="61"/>
      <c r="I91" s="61"/>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c r="FB91" s="56"/>
      <c r="FC91" s="56"/>
      <c r="FD91" s="56"/>
      <c r="FE91" s="56"/>
      <c r="FF91" s="56"/>
      <c r="FG91" s="56"/>
      <c r="FH91" s="56"/>
      <c r="FI91" s="56"/>
      <c r="FJ91" s="56"/>
      <c r="FK91" s="56"/>
      <c r="FL91" s="56"/>
      <c r="FM91" s="56"/>
      <c r="FN91" s="56"/>
      <c r="FO91" s="56"/>
      <c r="FP91" s="56"/>
      <c r="FQ91" s="56"/>
      <c r="FR91" s="56"/>
      <c r="FS91" s="56"/>
      <c r="FT91" s="56"/>
      <c r="FU91" s="56"/>
      <c r="FV91" s="56"/>
      <c r="FW91" s="56"/>
      <c r="FX91" s="56"/>
      <c r="FY91" s="56"/>
      <c r="FZ91" s="56"/>
      <c r="GA91" s="56"/>
      <c r="GB91" s="56"/>
      <c r="GC91" s="56"/>
      <c r="GD91" s="56"/>
      <c r="GE91" s="56"/>
      <c r="GF91" s="56"/>
      <c r="GG91" s="56"/>
      <c r="GH91" s="56"/>
      <c r="GI91" s="56"/>
      <c r="GJ91" s="56"/>
      <c r="GK91" s="56"/>
      <c r="GL91" s="56"/>
      <c r="GM91" s="56"/>
      <c r="GN91" s="56"/>
      <c r="GO91" s="56"/>
      <c r="GP91" s="56"/>
      <c r="GQ91" s="56"/>
      <c r="GR91" s="56"/>
      <c r="GS91" s="56"/>
      <c r="GT91" s="56"/>
      <c r="GU91" s="56"/>
      <c r="GV91" s="56"/>
      <c r="GW91" s="56"/>
      <c r="GX91" s="56"/>
      <c r="GY91" s="56"/>
      <c r="GZ91" s="56"/>
      <c r="HA91" s="56"/>
      <c r="HB91" s="56"/>
      <c r="HC91" s="56"/>
      <c r="HD91" s="56"/>
      <c r="HE91" s="56"/>
      <c r="HF91" s="56"/>
      <c r="HG91" s="56"/>
      <c r="HH91" s="56"/>
      <c r="HI91" s="56"/>
      <c r="HJ91" s="56"/>
      <c r="HK91" s="56"/>
      <c r="HL91" s="56"/>
      <c r="HM91" s="56"/>
      <c r="HN91" s="56"/>
      <c r="HO91" s="56"/>
      <c r="HP91" s="56"/>
      <c r="HQ91" s="56"/>
      <c r="HR91" s="56"/>
      <c r="HS91" s="56"/>
      <c r="HT91" s="56"/>
      <c r="HU91" s="56"/>
      <c r="HV91" s="56"/>
      <c r="HW91" s="56"/>
      <c r="HX91" s="56"/>
      <c r="HY91" s="56"/>
      <c r="HZ91" s="56"/>
      <c r="IA91" s="56"/>
      <c r="IB91" s="56"/>
      <c r="IC91" s="56"/>
      <c r="ID91" s="56"/>
      <c r="IE91" s="56"/>
      <c r="IF91" s="56"/>
      <c r="IG91" s="56"/>
      <c r="IH91" s="56"/>
      <c r="II91" s="56"/>
      <c r="IJ91" s="56"/>
      <c r="IK91" s="56"/>
      <c r="IL91" s="56"/>
      <c r="IM91" s="56"/>
      <c r="IN91" s="56"/>
      <c r="IO91" s="56"/>
      <c r="IP91" s="56"/>
      <c r="IQ91" s="56"/>
      <c r="IR91" s="56"/>
      <c r="IS91" s="56"/>
      <c r="IT91" s="56"/>
      <c r="IU91" s="56"/>
    </row>
    <row r="92" spans="1:9" ht="12.75">
      <c r="A92" s="332" t="s">
        <v>2175</v>
      </c>
      <c r="B92" s="335" t="s">
        <v>2252</v>
      </c>
      <c r="C92" s="331">
        <v>5</v>
      </c>
      <c r="D92" s="331">
        <v>450</v>
      </c>
      <c r="E92" s="187" t="str">
        <f>"65057892AE01A00"</f>
        <v>65057892AE01A00</v>
      </c>
      <c r="F92" s="200" t="s">
        <v>2793</v>
      </c>
      <c r="G92" s="187" t="s">
        <v>1871</v>
      </c>
      <c r="H92" s="331" t="s">
        <v>2252</v>
      </c>
      <c r="I92" s="331" t="s">
        <v>1255</v>
      </c>
    </row>
    <row r="93" spans="1:9" ht="12.75">
      <c r="A93" s="332" t="s">
        <v>2175</v>
      </c>
      <c r="B93" s="335"/>
      <c r="C93" s="331">
        <v>5</v>
      </c>
      <c r="D93" s="331">
        <v>450</v>
      </c>
      <c r="E93" s="187" t="str">
        <f>"65057892AE02A00"</f>
        <v>65057892AE02A00</v>
      </c>
      <c r="F93" s="200" t="s">
        <v>2794</v>
      </c>
      <c r="G93" s="187" t="s">
        <v>1872</v>
      </c>
      <c r="H93" s="331" t="s">
        <v>2252</v>
      </c>
      <c r="I93" s="331" t="s">
        <v>1255</v>
      </c>
    </row>
    <row r="94" spans="1:9" ht="12.75">
      <c r="A94" s="332" t="s">
        <v>2175</v>
      </c>
      <c r="B94" s="65" t="s">
        <v>1639</v>
      </c>
      <c r="C94" s="331">
        <v>5</v>
      </c>
      <c r="D94" s="331">
        <v>450</v>
      </c>
      <c r="E94" s="187" t="str">
        <f>"65057893AE01A00"</f>
        <v>65057893AE01A00</v>
      </c>
      <c r="F94" s="200" t="s">
        <v>2795</v>
      </c>
      <c r="G94" s="187" t="s">
        <v>1871</v>
      </c>
      <c r="H94" s="331" t="s">
        <v>1639</v>
      </c>
      <c r="I94" s="331" t="s">
        <v>1255</v>
      </c>
    </row>
    <row r="95" spans="1:9" ht="12.75">
      <c r="A95" s="332" t="s">
        <v>2175</v>
      </c>
      <c r="B95" s="65"/>
      <c r="C95" s="331">
        <v>5</v>
      </c>
      <c r="D95" s="331">
        <v>450</v>
      </c>
      <c r="E95" s="187" t="str">
        <f>"65057893AE02A00"</f>
        <v>65057893AE02A00</v>
      </c>
      <c r="F95" s="200" t="s">
        <v>2796</v>
      </c>
      <c r="G95" s="187" t="s">
        <v>1872</v>
      </c>
      <c r="H95" s="331" t="s">
        <v>1639</v>
      </c>
      <c r="I95" s="331" t="s">
        <v>1255</v>
      </c>
    </row>
    <row r="96" spans="1:9" ht="12.75">
      <c r="A96" s="332" t="s">
        <v>2175</v>
      </c>
      <c r="B96" s="55" t="s">
        <v>2248</v>
      </c>
      <c r="C96" s="331" t="s">
        <v>2246</v>
      </c>
      <c r="D96" s="331">
        <v>220</v>
      </c>
      <c r="E96" s="187" t="s">
        <v>2797</v>
      </c>
      <c r="F96" s="200" t="s">
        <v>2798</v>
      </c>
      <c r="G96" s="187" t="s">
        <v>1871</v>
      </c>
      <c r="H96" s="331" t="s">
        <v>2247</v>
      </c>
      <c r="I96" s="331" t="s">
        <v>2128</v>
      </c>
    </row>
    <row r="97" spans="1:9" ht="12.75">
      <c r="A97" s="332" t="s">
        <v>2175</v>
      </c>
      <c r="B97" s="331" t="s">
        <v>2248</v>
      </c>
      <c r="C97" s="331" t="s">
        <v>2246</v>
      </c>
      <c r="D97" s="331">
        <v>220</v>
      </c>
      <c r="E97" s="187" t="s">
        <v>2799</v>
      </c>
      <c r="F97" s="200" t="s">
        <v>2800</v>
      </c>
      <c r="G97" s="187" t="s">
        <v>1872</v>
      </c>
      <c r="H97" s="331" t="s">
        <v>2247</v>
      </c>
      <c r="I97" s="331" t="s">
        <v>2128</v>
      </c>
    </row>
    <row r="98" spans="1:9" ht="12.75">
      <c r="A98" s="332" t="s">
        <v>2175</v>
      </c>
      <c r="B98" s="331" t="s">
        <v>2250</v>
      </c>
      <c r="C98" s="331" t="s">
        <v>2246</v>
      </c>
      <c r="D98" s="331">
        <v>3750</v>
      </c>
      <c r="E98" s="187" t="s">
        <v>1278</v>
      </c>
      <c r="F98" s="200" t="s">
        <v>966</v>
      </c>
      <c r="G98" s="187" t="s">
        <v>1871</v>
      </c>
      <c r="H98" s="331" t="s">
        <v>2247</v>
      </c>
      <c r="I98" s="331" t="s">
        <v>2128</v>
      </c>
    </row>
    <row r="99" spans="1:9" ht="12.75">
      <c r="A99" s="332" t="s">
        <v>2175</v>
      </c>
      <c r="B99" s="331" t="s">
        <v>2250</v>
      </c>
      <c r="C99" s="331" t="s">
        <v>2246</v>
      </c>
      <c r="D99" s="331">
        <v>3750</v>
      </c>
      <c r="E99" s="187" t="s">
        <v>1279</v>
      </c>
      <c r="F99" s="200" t="s">
        <v>967</v>
      </c>
      <c r="G99" s="187" t="s">
        <v>1872</v>
      </c>
      <c r="H99" s="331" t="s">
        <v>2247</v>
      </c>
      <c r="I99" s="331" t="s">
        <v>1258</v>
      </c>
    </row>
    <row r="100" spans="1:9" ht="12.75">
      <c r="A100" s="332" t="s">
        <v>2175</v>
      </c>
      <c r="B100" s="331" t="s">
        <v>2248</v>
      </c>
      <c r="C100" s="331" t="s">
        <v>2246</v>
      </c>
      <c r="D100" s="331">
        <v>220</v>
      </c>
      <c r="E100" s="187" t="s">
        <v>1276</v>
      </c>
      <c r="F100" s="200" t="s">
        <v>968</v>
      </c>
      <c r="G100" s="187" t="s">
        <v>1871</v>
      </c>
      <c r="H100" s="331" t="s">
        <v>2247</v>
      </c>
      <c r="I100" s="331" t="s">
        <v>1258</v>
      </c>
    </row>
    <row r="101" spans="1:9" ht="12.75">
      <c r="A101" s="332" t="s">
        <v>2175</v>
      </c>
      <c r="B101" s="331" t="s">
        <v>2248</v>
      </c>
      <c r="C101" s="331" t="s">
        <v>2246</v>
      </c>
      <c r="D101" s="331">
        <v>220</v>
      </c>
      <c r="E101" s="187" t="s">
        <v>1277</v>
      </c>
      <c r="F101" s="200" t="s">
        <v>969</v>
      </c>
      <c r="G101" s="187" t="s">
        <v>1872</v>
      </c>
      <c r="H101" s="331" t="s">
        <v>2247</v>
      </c>
      <c r="I101" s="331" t="s">
        <v>1258</v>
      </c>
    </row>
    <row r="102" spans="1:9" ht="12.75">
      <c r="A102" s="332" t="s">
        <v>2175</v>
      </c>
      <c r="B102" s="340" t="s">
        <v>1627</v>
      </c>
      <c r="C102" s="331">
        <v>5</v>
      </c>
      <c r="D102" s="331"/>
      <c r="E102" s="187" t="str">
        <f>"65057380AE00A00"</f>
        <v>65057380AE00A00</v>
      </c>
      <c r="F102" s="200" t="s">
        <v>2801</v>
      </c>
      <c r="G102" s="336"/>
      <c r="H102" s="331" t="s">
        <v>1639</v>
      </c>
      <c r="I102" s="331" t="s">
        <v>1226</v>
      </c>
    </row>
    <row r="103" spans="1:9" ht="12.75">
      <c r="A103" s="332" t="s">
        <v>2175</v>
      </c>
      <c r="B103" s="340"/>
      <c r="C103" s="331">
        <v>5</v>
      </c>
      <c r="D103" s="331"/>
      <c r="E103" s="503" t="s">
        <v>4577</v>
      </c>
      <c r="F103" s="200" t="s">
        <v>4576</v>
      </c>
      <c r="G103" s="336"/>
      <c r="H103" s="331" t="s">
        <v>2252</v>
      </c>
      <c r="I103" s="331" t="s">
        <v>1226</v>
      </c>
    </row>
    <row r="104" spans="1:9" ht="12.75">
      <c r="A104" s="332" t="s">
        <v>2175</v>
      </c>
      <c r="B104" s="68"/>
      <c r="C104" s="331">
        <v>5</v>
      </c>
      <c r="D104" s="331"/>
      <c r="E104" s="187" t="s">
        <v>400</v>
      </c>
      <c r="F104" s="200" t="s">
        <v>400</v>
      </c>
      <c r="G104" s="336"/>
      <c r="H104" s="331" t="s">
        <v>2247</v>
      </c>
      <c r="I104" s="331" t="s">
        <v>1902</v>
      </c>
    </row>
    <row r="105" spans="1:9" ht="12.75">
      <c r="A105" s="347" t="s">
        <v>2175</v>
      </c>
      <c r="B105" s="341" t="s">
        <v>1869</v>
      </c>
      <c r="C105" s="342">
        <v>5</v>
      </c>
      <c r="D105" s="55">
        <v>7500</v>
      </c>
      <c r="E105" s="187" t="str">
        <f>"65058607AE02A00"</f>
        <v>65058607AE02A00</v>
      </c>
      <c r="F105" s="200" t="s">
        <v>2802</v>
      </c>
      <c r="G105" s="189" t="s">
        <v>1872</v>
      </c>
      <c r="H105" s="342" t="s">
        <v>2247</v>
      </c>
      <c r="I105" s="342" t="s">
        <v>1255</v>
      </c>
    </row>
    <row r="106" spans="1:9" ht="12.75">
      <c r="A106" s="347" t="s">
        <v>2175</v>
      </c>
      <c r="B106" s="343" t="s">
        <v>3619</v>
      </c>
      <c r="C106" s="342">
        <v>5</v>
      </c>
      <c r="D106" s="55"/>
      <c r="E106" s="187" t="str">
        <f>"65057125AE00A00"</f>
        <v>65057125AE00A00</v>
      </c>
      <c r="F106" s="200" t="s">
        <v>2803</v>
      </c>
      <c r="G106" s="189"/>
      <c r="H106" s="342" t="s">
        <v>2247</v>
      </c>
      <c r="I106" s="342" t="s">
        <v>1226</v>
      </c>
    </row>
    <row r="107" spans="1:9" ht="12.75">
      <c r="A107" s="347" t="s">
        <v>2175</v>
      </c>
      <c r="B107" s="343" t="s">
        <v>1280</v>
      </c>
      <c r="C107" s="342">
        <v>5</v>
      </c>
      <c r="D107" s="55"/>
      <c r="E107" s="187" t="s">
        <v>400</v>
      </c>
      <c r="F107" s="200" t="s">
        <v>400</v>
      </c>
      <c r="G107" s="55"/>
      <c r="H107" s="342" t="s">
        <v>2247</v>
      </c>
      <c r="I107" s="342" t="s">
        <v>1902</v>
      </c>
    </row>
    <row r="108" spans="1:9" s="344" customFormat="1" ht="12.75">
      <c r="A108" s="347" t="s">
        <v>2175</v>
      </c>
      <c r="B108" s="341" t="s">
        <v>3570</v>
      </c>
      <c r="C108" s="342">
        <v>5</v>
      </c>
      <c r="D108" s="342">
        <v>7500</v>
      </c>
      <c r="E108" s="187" t="s">
        <v>400</v>
      </c>
      <c r="F108" s="200" t="s">
        <v>400</v>
      </c>
      <c r="G108" s="189" t="s">
        <v>1872</v>
      </c>
      <c r="H108" s="342" t="s">
        <v>2247</v>
      </c>
      <c r="I108" s="342" t="s">
        <v>1255</v>
      </c>
    </row>
    <row r="109" spans="1:9" s="344" customFormat="1" ht="12.75">
      <c r="A109" s="347" t="s">
        <v>2175</v>
      </c>
      <c r="B109" s="162" t="s">
        <v>408</v>
      </c>
      <c r="C109" s="342">
        <v>5</v>
      </c>
      <c r="D109" s="342"/>
      <c r="E109" s="187" t="s">
        <v>400</v>
      </c>
      <c r="F109" s="200" t="s">
        <v>400</v>
      </c>
      <c r="G109" s="345"/>
      <c r="H109" s="342" t="s">
        <v>2247</v>
      </c>
      <c r="I109" s="342" t="s">
        <v>1226</v>
      </c>
    </row>
    <row r="110" spans="1:9" s="344" customFormat="1" ht="12.75">
      <c r="A110" s="347" t="s">
        <v>2175</v>
      </c>
      <c r="B110" s="124" t="s">
        <v>1275</v>
      </c>
      <c r="C110" s="342">
        <v>5</v>
      </c>
      <c r="D110" s="342"/>
      <c r="E110" s="187" t="s">
        <v>400</v>
      </c>
      <c r="F110" s="200" t="s">
        <v>400</v>
      </c>
      <c r="G110" s="345"/>
      <c r="H110" s="342" t="s">
        <v>2247</v>
      </c>
      <c r="I110" s="342" t="s">
        <v>1902</v>
      </c>
    </row>
    <row r="111" spans="1:255" ht="12.75">
      <c r="A111" s="59"/>
      <c r="B111" s="61"/>
      <c r="C111" s="61"/>
      <c r="D111" s="61"/>
      <c r="E111" s="62"/>
      <c r="F111" s="63"/>
      <c r="G111" s="61"/>
      <c r="H111" s="61"/>
      <c r="I111" s="61"/>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c r="FB111" s="56"/>
      <c r="FC111" s="56"/>
      <c r="FD111" s="56"/>
      <c r="FE111" s="56"/>
      <c r="FF111" s="56"/>
      <c r="FG111" s="56"/>
      <c r="FH111" s="56"/>
      <c r="FI111" s="56"/>
      <c r="FJ111" s="56"/>
      <c r="FK111" s="56"/>
      <c r="FL111" s="56"/>
      <c r="FM111" s="56"/>
      <c r="FN111" s="56"/>
      <c r="FO111" s="56"/>
      <c r="FP111" s="56"/>
      <c r="FQ111" s="56"/>
      <c r="FR111" s="56"/>
      <c r="FS111" s="56"/>
      <c r="FT111" s="56"/>
      <c r="FU111" s="56"/>
      <c r="FV111" s="56"/>
      <c r="FW111" s="56"/>
      <c r="FX111" s="56"/>
      <c r="FY111" s="56"/>
      <c r="FZ111" s="56"/>
      <c r="GA111" s="56"/>
      <c r="GB111" s="56"/>
      <c r="GC111" s="56"/>
      <c r="GD111" s="56"/>
      <c r="GE111" s="56"/>
      <c r="GF111" s="56"/>
      <c r="GG111" s="56"/>
      <c r="GH111" s="56"/>
      <c r="GI111" s="56"/>
      <c r="GJ111" s="56"/>
      <c r="GK111" s="56"/>
      <c r="GL111" s="56"/>
      <c r="GM111" s="56"/>
      <c r="GN111" s="56"/>
      <c r="GO111" s="56"/>
      <c r="GP111" s="56"/>
      <c r="GQ111" s="56"/>
      <c r="GR111" s="56"/>
      <c r="GS111" s="56"/>
      <c r="GT111" s="56"/>
      <c r="GU111" s="56"/>
      <c r="GV111" s="56"/>
      <c r="GW111" s="56"/>
      <c r="GX111" s="56"/>
      <c r="GY111" s="56"/>
      <c r="GZ111" s="56"/>
      <c r="HA111" s="56"/>
      <c r="HB111" s="56"/>
      <c r="HC111" s="56"/>
      <c r="HD111" s="56"/>
      <c r="HE111" s="56"/>
      <c r="HF111" s="56"/>
      <c r="HG111" s="56"/>
      <c r="HH111" s="56"/>
      <c r="HI111" s="56"/>
      <c r="HJ111" s="56"/>
      <c r="HK111" s="56"/>
      <c r="HL111" s="56"/>
      <c r="HM111" s="56"/>
      <c r="HN111" s="56"/>
      <c r="HO111" s="56"/>
      <c r="HP111" s="56"/>
      <c r="HQ111" s="56"/>
      <c r="HR111" s="56"/>
      <c r="HS111" s="56"/>
      <c r="HT111" s="56"/>
      <c r="HU111" s="56"/>
      <c r="HV111" s="56"/>
      <c r="HW111" s="56"/>
      <c r="HX111" s="56"/>
      <c r="HY111" s="56"/>
      <c r="HZ111" s="56"/>
      <c r="IA111" s="56"/>
      <c r="IB111" s="56"/>
      <c r="IC111" s="56"/>
      <c r="ID111" s="56"/>
      <c r="IE111" s="56"/>
      <c r="IF111" s="56"/>
      <c r="IG111" s="56"/>
      <c r="IH111" s="56"/>
      <c r="II111" s="56"/>
      <c r="IJ111" s="56"/>
      <c r="IK111" s="56"/>
      <c r="IL111" s="56"/>
      <c r="IM111" s="56"/>
      <c r="IN111" s="56"/>
      <c r="IO111" s="56"/>
      <c r="IP111" s="56"/>
      <c r="IQ111" s="56"/>
      <c r="IR111" s="56"/>
      <c r="IS111" s="56"/>
      <c r="IT111" s="56"/>
      <c r="IU111" s="56"/>
    </row>
    <row r="112" spans="1:9" ht="12.75">
      <c r="A112" s="332" t="s">
        <v>2180</v>
      </c>
      <c r="B112" s="340" t="s">
        <v>2252</v>
      </c>
      <c r="C112" s="331">
        <v>5</v>
      </c>
      <c r="D112" s="331">
        <v>1000</v>
      </c>
      <c r="E112" s="187" t="str">
        <f>"65066746AE01A00"</f>
        <v>65066746AE01A00</v>
      </c>
      <c r="F112" s="200" t="s">
        <v>2804</v>
      </c>
      <c r="G112" s="186" t="s">
        <v>1871</v>
      </c>
      <c r="H112" s="331" t="s">
        <v>2252</v>
      </c>
      <c r="I112" s="331" t="s">
        <v>1255</v>
      </c>
    </row>
    <row r="113" spans="1:9" ht="12.75">
      <c r="A113" s="332" t="s">
        <v>2180</v>
      </c>
      <c r="B113" s="340"/>
      <c r="C113" s="331">
        <v>5</v>
      </c>
      <c r="D113" s="331">
        <v>1000</v>
      </c>
      <c r="E113" s="187" t="str">
        <f>"65066746AE02A00"</f>
        <v>65066746AE02A00</v>
      </c>
      <c r="F113" s="200" t="s">
        <v>2805</v>
      </c>
      <c r="G113" s="186" t="s">
        <v>1872</v>
      </c>
      <c r="H113" s="331" t="s">
        <v>2252</v>
      </c>
      <c r="I113" s="331" t="s">
        <v>1255</v>
      </c>
    </row>
    <row r="114" spans="1:9" ht="12.75">
      <c r="A114" s="332" t="s">
        <v>2180</v>
      </c>
      <c r="B114" s="5" t="s">
        <v>3195</v>
      </c>
      <c r="C114" s="331">
        <v>5</v>
      </c>
      <c r="D114" s="331">
        <v>500</v>
      </c>
      <c r="E114" s="187" t="s">
        <v>400</v>
      </c>
      <c r="F114" s="200" t="s">
        <v>400</v>
      </c>
      <c r="G114" s="186" t="s">
        <v>1871</v>
      </c>
      <c r="H114" s="331" t="s">
        <v>2252</v>
      </c>
      <c r="I114" s="331" t="s">
        <v>1256</v>
      </c>
    </row>
    <row r="115" spans="1:9" ht="12.75">
      <c r="A115" s="332" t="s">
        <v>2180</v>
      </c>
      <c r="B115" s="5" t="s">
        <v>3195</v>
      </c>
      <c r="C115" s="331">
        <v>5</v>
      </c>
      <c r="D115" s="331">
        <v>500</v>
      </c>
      <c r="E115" s="187" t="s">
        <v>400</v>
      </c>
      <c r="F115" s="200" t="s">
        <v>400</v>
      </c>
      <c r="G115" s="186" t="s">
        <v>1872</v>
      </c>
      <c r="H115" s="331" t="s">
        <v>2252</v>
      </c>
      <c r="I115" s="331" t="s">
        <v>1256</v>
      </c>
    </row>
    <row r="116" spans="1:9" ht="12.75">
      <c r="A116" s="332" t="s">
        <v>2180</v>
      </c>
      <c r="B116" s="5" t="s">
        <v>3350</v>
      </c>
      <c r="C116" s="331">
        <v>5</v>
      </c>
      <c r="D116" s="331">
        <v>500</v>
      </c>
      <c r="E116" s="187" t="s">
        <v>400</v>
      </c>
      <c r="F116" s="200" t="s">
        <v>400</v>
      </c>
      <c r="G116" s="186" t="s">
        <v>1871</v>
      </c>
      <c r="H116" s="331" t="s">
        <v>2252</v>
      </c>
      <c r="I116" s="331" t="s">
        <v>1256</v>
      </c>
    </row>
    <row r="117" spans="1:9" ht="12.75">
      <c r="A117" s="332" t="s">
        <v>2180</v>
      </c>
      <c r="B117" s="5" t="s">
        <v>3350</v>
      </c>
      <c r="C117" s="331">
        <v>5</v>
      </c>
      <c r="D117" s="331">
        <v>500</v>
      </c>
      <c r="E117" s="187" t="s">
        <v>400</v>
      </c>
      <c r="F117" s="200" t="s">
        <v>400</v>
      </c>
      <c r="G117" s="187" t="s">
        <v>1872</v>
      </c>
      <c r="H117" s="331" t="s">
        <v>2252</v>
      </c>
      <c r="I117" s="331" t="s">
        <v>1256</v>
      </c>
    </row>
    <row r="118" spans="1:9" ht="12.75">
      <c r="A118" s="332" t="s">
        <v>2180</v>
      </c>
      <c r="B118" s="340" t="s">
        <v>1639</v>
      </c>
      <c r="C118" s="331">
        <v>5</v>
      </c>
      <c r="D118" s="331">
        <v>1000</v>
      </c>
      <c r="E118" s="187" t="str">
        <f>"65066745AE01A00"</f>
        <v>65066745AE01A00</v>
      </c>
      <c r="F118" s="200" t="s">
        <v>2806</v>
      </c>
      <c r="G118" s="187" t="s">
        <v>1871</v>
      </c>
      <c r="H118" s="331" t="s">
        <v>1639</v>
      </c>
      <c r="I118" s="331" t="s">
        <v>1255</v>
      </c>
    </row>
    <row r="119" spans="1:9" ht="12.75">
      <c r="A119" s="332" t="s">
        <v>2180</v>
      </c>
      <c r="B119" s="340"/>
      <c r="C119" s="331">
        <v>5</v>
      </c>
      <c r="D119" s="331">
        <v>1000</v>
      </c>
      <c r="E119" s="187" t="str">
        <f>"65066745AE02A00"</f>
        <v>65066745AE02A00</v>
      </c>
      <c r="F119" s="200" t="s">
        <v>2807</v>
      </c>
      <c r="G119" s="187" t="s">
        <v>1872</v>
      </c>
      <c r="H119" s="331" t="s">
        <v>1639</v>
      </c>
      <c r="I119" s="331" t="s">
        <v>1255</v>
      </c>
    </row>
    <row r="120" spans="1:9" ht="12.75">
      <c r="A120" s="332" t="s">
        <v>2180</v>
      </c>
      <c r="B120" s="5" t="s">
        <v>3195</v>
      </c>
      <c r="C120" s="331">
        <v>5</v>
      </c>
      <c r="D120" s="331">
        <v>500</v>
      </c>
      <c r="E120" s="187" t="s">
        <v>400</v>
      </c>
      <c r="F120" s="200" t="s">
        <v>400</v>
      </c>
      <c r="G120" s="186" t="s">
        <v>1871</v>
      </c>
      <c r="H120" s="331" t="s">
        <v>1639</v>
      </c>
      <c r="I120" s="331" t="s">
        <v>1256</v>
      </c>
    </row>
    <row r="121" spans="1:9" ht="12.75">
      <c r="A121" s="332" t="s">
        <v>2180</v>
      </c>
      <c r="B121" s="5" t="s">
        <v>3195</v>
      </c>
      <c r="C121" s="331">
        <v>5</v>
      </c>
      <c r="D121" s="331">
        <v>500</v>
      </c>
      <c r="E121" s="187" t="s">
        <v>400</v>
      </c>
      <c r="F121" s="200" t="s">
        <v>400</v>
      </c>
      <c r="G121" s="186" t="s">
        <v>1872</v>
      </c>
      <c r="H121" s="331" t="s">
        <v>1639</v>
      </c>
      <c r="I121" s="331" t="s">
        <v>1256</v>
      </c>
    </row>
    <row r="122" spans="1:9" ht="12.75">
      <c r="A122" s="332" t="s">
        <v>2180</v>
      </c>
      <c r="B122" s="5" t="s">
        <v>3350</v>
      </c>
      <c r="C122" s="331">
        <v>5</v>
      </c>
      <c r="D122" s="331">
        <v>500</v>
      </c>
      <c r="E122" s="187" t="s">
        <v>400</v>
      </c>
      <c r="F122" s="200" t="s">
        <v>400</v>
      </c>
      <c r="G122" s="186" t="s">
        <v>1871</v>
      </c>
      <c r="H122" s="331" t="s">
        <v>1639</v>
      </c>
      <c r="I122" s="331" t="s">
        <v>1256</v>
      </c>
    </row>
    <row r="123" spans="1:9" ht="12.75">
      <c r="A123" s="332" t="s">
        <v>2180</v>
      </c>
      <c r="B123" s="5" t="s">
        <v>3350</v>
      </c>
      <c r="C123" s="331">
        <v>5</v>
      </c>
      <c r="D123" s="331">
        <v>500</v>
      </c>
      <c r="E123" s="187" t="s">
        <v>400</v>
      </c>
      <c r="F123" s="200" t="s">
        <v>400</v>
      </c>
      <c r="G123" s="186" t="s">
        <v>1872</v>
      </c>
      <c r="H123" s="331" t="s">
        <v>1639</v>
      </c>
      <c r="I123" s="331" t="s">
        <v>1256</v>
      </c>
    </row>
    <row r="124" spans="1:9" ht="12.75">
      <c r="A124" s="332" t="s">
        <v>2180</v>
      </c>
      <c r="B124" s="331" t="s">
        <v>2248</v>
      </c>
      <c r="C124" s="331" t="s">
        <v>2246</v>
      </c>
      <c r="D124" s="331">
        <v>500</v>
      </c>
      <c r="E124" s="187" t="s">
        <v>2808</v>
      </c>
      <c r="F124" s="200" t="s">
        <v>2809</v>
      </c>
      <c r="G124" s="186" t="s">
        <v>1871</v>
      </c>
      <c r="H124" s="331" t="s">
        <v>2247</v>
      </c>
      <c r="I124" s="331" t="s">
        <v>2128</v>
      </c>
    </row>
    <row r="125" spans="1:9" ht="12.75">
      <c r="A125" s="332" t="s">
        <v>2180</v>
      </c>
      <c r="B125" s="331" t="s">
        <v>2248</v>
      </c>
      <c r="C125" s="331" t="s">
        <v>2246</v>
      </c>
      <c r="D125" s="331">
        <v>500</v>
      </c>
      <c r="E125" s="187" t="s">
        <v>2810</v>
      </c>
      <c r="F125" s="200" t="s">
        <v>2811</v>
      </c>
      <c r="G125" s="186" t="s">
        <v>1872</v>
      </c>
      <c r="H125" s="331" t="s">
        <v>2247</v>
      </c>
      <c r="I125" s="331" t="s">
        <v>2128</v>
      </c>
    </row>
    <row r="126" spans="1:9" ht="12.75">
      <c r="A126" s="332" t="s">
        <v>2180</v>
      </c>
      <c r="B126" s="331" t="s">
        <v>2250</v>
      </c>
      <c r="C126" s="331" t="s">
        <v>2246</v>
      </c>
      <c r="D126" s="331">
        <v>250</v>
      </c>
      <c r="E126" s="186" t="s">
        <v>2812</v>
      </c>
      <c r="F126" s="201" t="s">
        <v>2813</v>
      </c>
      <c r="G126" s="186" t="s">
        <v>1871</v>
      </c>
      <c r="H126" s="331" t="s">
        <v>2247</v>
      </c>
      <c r="I126" s="331" t="s">
        <v>1258</v>
      </c>
    </row>
    <row r="127" spans="1:9" ht="12.75">
      <c r="A127" s="332" t="s">
        <v>2180</v>
      </c>
      <c r="B127" s="331" t="s">
        <v>2250</v>
      </c>
      <c r="C127" s="331" t="s">
        <v>2246</v>
      </c>
      <c r="D127" s="331">
        <v>250</v>
      </c>
      <c r="E127" s="187" t="s">
        <v>2814</v>
      </c>
      <c r="F127" s="200" t="s">
        <v>2815</v>
      </c>
      <c r="G127" s="186" t="s">
        <v>1872</v>
      </c>
      <c r="H127" s="331" t="s">
        <v>2247</v>
      </c>
      <c r="I127" s="331" t="s">
        <v>1258</v>
      </c>
    </row>
    <row r="128" spans="1:9" ht="12.75">
      <c r="A128" s="332" t="s">
        <v>2180</v>
      </c>
      <c r="B128" s="331" t="s">
        <v>2248</v>
      </c>
      <c r="C128" s="331" t="s">
        <v>2246</v>
      </c>
      <c r="D128" s="331">
        <v>500</v>
      </c>
      <c r="E128" s="187" t="s">
        <v>2816</v>
      </c>
      <c r="F128" s="200" t="s">
        <v>2817</v>
      </c>
      <c r="G128" s="186" t="s">
        <v>1871</v>
      </c>
      <c r="H128" s="331" t="s">
        <v>2247</v>
      </c>
      <c r="I128" s="331" t="s">
        <v>1258</v>
      </c>
    </row>
    <row r="129" spans="1:9" ht="12.75">
      <c r="A129" s="332" t="s">
        <v>2180</v>
      </c>
      <c r="B129" s="331" t="s">
        <v>2248</v>
      </c>
      <c r="C129" s="331" t="s">
        <v>2246</v>
      </c>
      <c r="D129" s="331">
        <v>500</v>
      </c>
      <c r="E129" s="186" t="s">
        <v>2818</v>
      </c>
      <c r="F129" s="201" t="s">
        <v>2819</v>
      </c>
      <c r="G129" s="187" t="s">
        <v>1872</v>
      </c>
      <c r="H129" s="331" t="s">
        <v>2247</v>
      </c>
      <c r="I129" s="331" t="s">
        <v>1258</v>
      </c>
    </row>
    <row r="130" spans="1:9" ht="12.75">
      <c r="A130" s="332" t="s">
        <v>2180</v>
      </c>
      <c r="B130" s="340" t="s">
        <v>1627</v>
      </c>
      <c r="C130" s="331">
        <v>5</v>
      </c>
      <c r="D130" s="331"/>
      <c r="E130" s="187" t="str">
        <f>"65066920AE00A00"</f>
        <v>65066920AE00A00</v>
      </c>
      <c r="F130" s="200" t="s">
        <v>2820</v>
      </c>
      <c r="G130" s="331"/>
      <c r="H130" s="331" t="s">
        <v>1639</v>
      </c>
      <c r="I130" s="331" t="s">
        <v>1226</v>
      </c>
    </row>
    <row r="131" spans="1:9" ht="12.75">
      <c r="A131" s="332" t="s">
        <v>2180</v>
      </c>
      <c r="B131" s="340"/>
      <c r="C131" s="331">
        <v>5</v>
      </c>
      <c r="D131" s="331"/>
      <c r="E131" s="187" t="str">
        <f>"65066252AE00A00"</f>
        <v>65066252AE00A00</v>
      </c>
      <c r="F131" s="200" t="s">
        <v>2821</v>
      </c>
      <c r="G131" s="331"/>
      <c r="H131" s="331" t="s">
        <v>2252</v>
      </c>
      <c r="I131" s="331" t="s">
        <v>1226</v>
      </c>
    </row>
    <row r="132" spans="1:9" ht="12.75">
      <c r="A132" s="332" t="s">
        <v>2180</v>
      </c>
      <c r="B132" s="331"/>
      <c r="C132" s="331">
        <v>5</v>
      </c>
      <c r="D132" s="331"/>
      <c r="E132" s="186"/>
      <c r="F132" s="201"/>
      <c r="G132" s="331"/>
      <c r="H132" s="331" t="s">
        <v>2247</v>
      </c>
      <c r="I132" s="331" t="s">
        <v>1902</v>
      </c>
    </row>
    <row r="133" spans="1:9" s="344" customFormat="1" ht="12.75">
      <c r="A133" s="347" t="s">
        <v>2180</v>
      </c>
      <c r="B133" s="341" t="s">
        <v>1869</v>
      </c>
      <c r="C133" s="342">
        <v>5</v>
      </c>
      <c r="D133" s="342">
        <v>16000</v>
      </c>
      <c r="E133" s="187" t="str">
        <f>"65066803AE02A00"</f>
        <v>65066803AE02A00</v>
      </c>
      <c r="F133" s="200" t="s">
        <v>2822</v>
      </c>
      <c r="G133" s="188" t="s">
        <v>1872</v>
      </c>
      <c r="H133" s="342" t="s">
        <v>2247</v>
      </c>
      <c r="I133" s="342" t="s">
        <v>1255</v>
      </c>
    </row>
    <row r="134" spans="1:9" s="344" customFormat="1" ht="12.75">
      <c r="A134" s="347" t="s">
        <v>2180</v>
      </c>
      <c r="B134" s="343" t="s">
        <v>3619</v>
      </c>
      <c r="C134" s="342">
        <v>5</v>
      </c>
      <c r="D134" s="348" t="s">
        <v>1627</v>
      </c>
      <c r="E134" s="187" t="str">
        <f>"65066876AE00A00"</f>
        <v>65066876AE00A00</v>
      </c>
      <c r="F134" s="200" t="s">
        <v>2823</v>
      </c>
      <c r="G134" s="342"/>
      <c r="H134" s="342" t="s">
        <v>2247</v>
      </c>
      <c r="I134" s="342" t="s">
        <v>1226</v>
      </c>
    </row>
    <row r="135" spans="1:9" s="344" customFormat="1" ht="12.75">
      <c r="A135" s="347" t="s">
        <v>2180</v>
      </c>
      <c r="B135" s="341" t="s">
        <v>3570</v>
      </c>
      <c r="C135" s="342">
        <v>5</v>
      </c>
      <c r="D135" s="342">
        <v>17000</v>
      </c>
      <c r="E135" s="187" t="str">
        <f>"65065985AE02A00"</f>
        <v>65065985AE02A00</v>
      </c>
      <c r="F135" s="200" t="s">
        <v>2824</v>
      </c>
      <c r="G135" s="188" t="s">
        <v>1872</v>
      </c>
      <c r="H135" s="342" t="s">
        <v>2247</v>
      </c>
      <c r="I135" s="342" t="s">
        <v>1255</v>
      </c>
    </row>
    <row r="136" spans="1:9" s="344" customFormat="1" ht="12.75">
      <c r="A136" s="347" t="s">
        <v>2180</v>
      </c>
      <c r="B136" s="343" t="s">
        <v>3357</v>
      </c>
      <c r="C136" s="342">
        <v>5</v>
      </c>
      <c r="D136" s="348" t="s">
        <v>1627</v>
      </c>
      <c r="E136" s="187" t="str">
        <f>"65065940AE00A00"</f>
        <v>65065940AE00A00</v>
      </c>
      <c r="F136" s="200" t="s">
        <v>2825</v>
      </c>
      <c r="G136" s="342"/>
      <c r="H136" s="342" t="s">
        <v>2247</v>
      </c>
      <c r="I136" s="342" t="s">
        <v>1226</v>
      </c>
    </row>
    <row r="137" spans="1:255" ht="12" customHeight="1">
      <c r="A137" s="59"/>
      <c r="B137" s="61"/>
      <c r="C137" s="61"/>
      <c r="D137" s="61"/>
      <c r="E137" s="62"/>
      <c r="F137" s="63"/>
      <c r="G137" s="61"/>
      <c r="H137" s="61"/>
      <c r="I137" s="61"/>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6"/>
      <c r="GY137" s="56"/>
      <c r="GZ137" s="56"/>
      <c r="HA137" s="56"/>
      <c r="HB137" s="56"/>
      <c r="HC137" s="56"/>
      <c r="HD137" s="56"/>
      <c r="HE137" s="56"/>
      <c r="HF137" s="56"/>
      <c r="HG137" s="56"/>
      <c r="HH137" s="56"/>
      <c r="HI137" s="56"/>
      <c r="HJ137" s="56"/>
      <c r="HK137" s="56"/>
      <c r="HL137" s="56"/>
      <c r="HM137" s="56"/>
      <c r="HN137" s="56"/>
      <c r="HO137" s="56"/>
      <c r="HP137" s="56"/>
      <c r="HQ137" s="56"/>
      <c r="HR137" s="56"/>
      <c r="HS137" s="56"/>
      <c r="HT137" s="56"/>
      <c r="HU137" s="56"/>
      <c r="HV137" s="56"/>
      <c r="HW137" s="56"/>
      <c r="HX137" s="56"/>
      <c r="HY137" s="56"/>
      <c r="HZ137" s="56"/>
      <c r="IA137" s="56"/>
      <c r="IB137" s="56"/>
      <c r="IC137" s="56"/>
      <c r="ID137" s="56"/>
      <c r="IE137" s="56"/>
      <c r="IF137" s="56"/>
      <c r="IG137" s="56"/>
      <c r="IH137" s="56"/>
      <c r="II137" s="56"/>
      <c r="IJ137" s="56"/>
      <c r="IK137" s="56"/>
      <c r="IL137" s="56"/>
      <c r="IM137" s="56"/>
      <c r="IN137" s="56"/>
      <c r="IO137" s="56"/>
      <c r="IP137" s="56"/>
      <c r="IQ137" s="56"/>
      <c r="IR137" s="56"/>
      <c r="IS137" s="56"/>
      <c r="IT137" s="56"/>
      <c r="IU137" s="56"/>
    </row>
    <row r="138" spans="1:9" ht="12.75">
      <c r="A138" s="332" t="s">
        <v>2181</v>
      </c>
      <c r="B138" s="340" t="s">
        <v>2252</v>
      </c>
      <c r="C138" s="331">
        <v>5</v>
      </c>
      <c r="D138" s="331">
        <v>600</v>
      </c>
      <c r="E138" s="186" t="str">
        <f>"65054969AE01A00"</f>
        <v>65054969AE01A00</v>
      </c>
      <c r="F138" s="200" t="s">
        <v>2826</v>
      </c>
      <c r="G138" s="186" t="s">
        <v>1871</v>
      </c>
      <c r="H138" s="331" t="s">
        <v>2252</v>
      </c>
      <c r="I138" s="331" t="s">
        <v>1255</v>
      </c>
    </row>
    <row r="139" spans="1:9" ht="12.75">
      <c r="A139" s="332" t="s">
        <v>2181</v>
      </c>
      <c r="B139" s="340"/>
      <c r="C139" s="331">
        <v>5</v>
      </c>
      <c r="D139" s="331">
        <v>600</v>
      </c>
      <c r="E139" s="186" t="str">
        <f>"65054969AE02A00"</f>
        <v>65054969AE02A00</v>
      </c>
      <c r="F139" s="200" t="s">
        <v>2827</v>
      </c>
      <c r="G139" s="186" t="s">
        <v>1872</v>
      </c>
      <c r="H139" s="331" t="s">
        <v>2252</v>
      </c>
      <c r="I139" s="331" t="s">
        <v>1255</v>
      </c>
    </row>
    <row r="140" spans="1:9" ht="12.75">
      <c r="A140" s="332" t="s">
        <v>2181</v>
      </c>
      <c r="B140" s="340" t="s">
        <v>1639</v>
      </c>
      <c r="C140" s="331">
        <v>5</v>
      </c>
      <c r="D140" s="331">
        <v>600</v>
      </c>
      <c r="E140" s="186" t="str">
        <f>"65054987AE01A00"</f>
        <v>65054987AE01A00</v>
      </c>
      <c r="F140" s="200" t="s">
        <v>2828</v>
      </c>
      <c r="G140" s="187" t="s">
        <v>1871</v>
      </c>
      <c r="H140" s="331" t="s">
        <v>1639</v>
      </c>
      <c r="I140" s="331" t="s">
        <v>1255</v>
      </c>
    </row>
    <row r="141" spans="1:9" ht="12.75">
      <c r="A141" s="332" t="s">
        <v>2181</v>
      </c>
      <c r="B141" s="340"/>
      <c r="C141" s="331">
        <v>5</v>
      </c>
      <c r="D141" s="331">
        <v>600</v>
      </c>
      <c r="E141" s="186" t="str">
        <f>"65054987AE02A00"</f>
        <v>65054987AE02A00</v>
      </c>
      <c r="F141" s="200" t="s">
        <v>2829</v>
      </c>
      <c r="G141" s="186" t="s">
        <v>1872</v>
      </c>
      <c r="H141" s="331" t="s">
        <v>1639</v>
      </c>
      <c r="I141" s="331" t="s">
        <v>1255</v>
      </c>
    </row>
    <row r="142" spans="1:9" ht="12.75">
      <c r="A142" s="332" t="s">
        <v>2181</v>
      </c>
      <c r="B142" s="331" t="s">
        <v>2248</v>
      </c>
      <c r="C142" s="331" t="s">
        <v>2246</v>
      </c>
      <c r="D142" s="331">
        <v>300</v>
      </c>
      <c r="E142" s="186" t="s">
        <v>2830</v>
      </c>
      <c r="F142" s="200" t="s">
        <v>2831</v>
      </c>
      <c r="G142" s="186" t="s">
        <v>1871</v>
      </c>
      <c r="H142" s="331" t="s">
        <v>2247</v>
      </c>
      <c r="I142" s="331" t="s">
        <v>448</v>
      </c>
    </row>
    <row r="143" spans="1:9" ht="12.75">
      <c r="A143" s="332" t="s">
        <v>2181</v>
      </c>
      <c r="B143" s="331" t="s">
        <v>2248</v>
      </c>
      <c r="C143" s="331" t="s">
        <v>2246</v>
      </c>
      <c r="D143" s="331">
        <v>300</v>
      </c>
      <c r="E143" s="186" t="s">
        <v>2832</v>
      </c>
      <c r="F143" s="200" t="s">
        <v>2833</v>
      </c>
      <c r="G143" s="186" t="s">
        <v>1872</v>
      </c>
      <c r="H143" s="331" t="s">
        <v>2247</v>
      </c>
      <c r="I143" s="331" t="s">
        <v>448</v>
      </c>
    </row>
    <row r="144" spans="1:9" ht="12.75">
      <c r="A144" s="332" t="s">
        <v>2181</v>
      </c>
      <c r="B144" s="331" t="s">
        <v>2250</v>
      </c>
      <c r="C144" s="331" t="s">
        <v>2246</v>
      </c>
      <c r="D144" s="331">
        <v>150</v>
      </c>
      <c r="E144" s="186" t="s">
        <v>2834</v>
      </c>
      <c r="F144" s="200" t="s">
        <v>2835</v>
      </c>
      <c r="G144" s="186" t="s">
        <v>1871</v>
      </c>
      <c r="H144" s="331" t="s">
        <v>2247</v>
      </c>
      <c r="I144" s="331" t="s">
        <v>1258</v>
      </c>
    </row>
    <row r="145" spans="1:9" ht="12.75">
      <c r="A145" s="332" t="s">
        <v>2181</v>
      </c>
      <c r="B145" s="331" t="s">
        <v>2250</v>
      </c>
      <c r="C145" s="331" t="s">
        <v>2246</v>
      </c>
      <c r="D145" s="331">
        <v>150</v>
      </c>
      <c r="E145" s="186" t="s">
        <v>2836</v>
      </c>
      <c r="F145" s="200" t="s">
        <v>2837</v>
      </c>
      <c r="G145" s="186" t="s">
        <v>1872</v>
      </c>
      <c r="H145" s="331" t="s">
        <v>2247</v>
      </c>
      <c r="I145" s="331" t="s">
        <v>1258</v>
      </c>
    </row>
    <row r="146" spans="1:9" ht="12.75">
      <c r="A146" s="332" t="s">
        <v>2181</v>
      </c>
      <c r="B146" s="331" t="s">
        <v>2248</v>
      </c>
      <c r="C146" s="331" t="s">
        <v>2246</v>
      </c>
      <c r="D146" s="331">
        <v>300</v>
      </c>
      <c r="E146" s="186" t="s">
        <v>2838</v>
      </c>
      <c r="F146" s="200" t="s">
        <v>2839</v>
      </c>
      <c r="G146" s="186" t="s">
        <v>1871</v>
      </c>
      <c r="H146" s="331" t="s">
        <v>2247</v>
      </c>
      <c r="I146" s="331" t="s">
        <v>1258</v>
      </c>
    </row>
    <row r="147" spans="1:9" ht="12.75">
      <c r="A147" s="332" t="s">
        <v>2181</v>
      </c>
      <c r="B147" s="331" t="s">
        <v>2248</v>
      </c>
      <c r="C147" s="331" t="s">
        <v>2246</v>
      </c>
      <c r="D147" s="331">
        <v>300</v>
      </c>
      <c r="E147" s="186" t="s">
        <v>2840</v>
      </c>
      <c r="F147" s="200" t="s">
        <v>2841</v>
      </c>
      <c r="G147" s="187" t="s">
        <v>1872</v>
      </c>
      <c r="H147" s="331" t="s">
        <v>2247</v>
      </c>
      <c r="I147" s="331" t="s">
        <v>1258</v>
      </c>
    </row>
    <row r="148" spans="1:9" ht="12.75">
      <c r="A148" s="332" t="s">
        <v>2181</v>
      </c>
      <c r="B148" s="340" t="s">
        <v>1627</v>
      </c>
      <c r="C148" s="331">
        <v>5</v>
      </c>
      <c r="D148" s="331" t="s">
        <v>1627</v>
      </c>
      <c r="E148" s="186" t="s">
        <v>400</v>
      </c>
      <c r="F148" s="200" t="s">
        <v>400</v>
      </c>
      <c r="G148" s="331"/>
      <c r="H148" s="331" t="s">
        <v>2247</v>
      </c>
      <c r="I148" s="331" t="s">
        <v>1902</v>
      </c>
    </row>
    <row r="149" spans="1:9" ht="12.75">
      <c r="A149" s="332" t="s">
        <v>2181</v>
      </c>
      <c r="B149" s="340"/>
      <c r="C149" s="331">
        <v>5</v>
      </c>
      <c r="D149" s="331" t="s">
        <v>1627</v>
      </c>
      <c r="E149" s="186" t="s">
        <v>2842</v>
      </c>
      <c r="F149" s="200" t="s">
        <v>2843</v>
      </c>
      <c r="G149" s="331"/>
      <c r="H149" s="331" t="s">
        <v>1639</v>
      </c>
      <c r="I149" s="331" t="s">
        <v>1226</v>
      </c>
    </row>
    <row r="150" spans="1:9" ht="12.75">
      <c r="A150" s="332" t="s">
        <v>2181</v>
      </c>
      <c r="B150" s="340"/>
      <c r="C150" s="331">
        <v>5</v>
      </c>
      <c r="D150" s="331" t="s">
        <v>1627</v>
      </c>
      <c r="E150" s="186" t="s">
        <v>2844</v>
      </c>
      <c r="F150" s="200" t="s">
        <v>2845</v>
      </c>
      <c r="G150" s="331"/>
      <c r="H150" s="331" t="s">
        <v>2252</v>
      </c>
      <c r="I150" s="331" t="s">
        <v>1226</v>
      </c>
    </row>
    <row r="151" spans="1:9" s="344" customFormat="1" ht="12.75">
      <c r="A151" s="347" t="s">
        <v>2181</v>
      </c>
      <c r="B151" s="341" t="s">
        <v>2061</v>
      </c>
      <c r="C151" s="342">
        <v>5</v>
      </c>
      <c r="D151" s="342">
        <v>9000</v>
      </c>
      <c r="E151" s="186" t="str">
        <f>"65055660AE02A00"</f>
        <v>65055660AE02A00</v>
      </c>
      <c r="F151" s="200" t="s">
        <v>2846</v>
      </c>
      <c r="G151" s="188" t="s">
        <v>1872</v>
      </c>
      <c r="H151" s="342" t="s">
        <v>2247</v>
      </c>
      <c r="I151" s="342" t="s">
        <v>1255</v>
      </c>
    </row>
    <row r="152" spans="1:9" s="344" customFormat="1" ht="12.75">
      <c r="A152" s="347" t="s">
        <v>2181</v>
      </c>
      <c r="B152" s="343" t="s">
        <v>3619</v>
      </c>
      <c r="C152" s="342">
        <v>5</v>
      </c>
      <c r="D152" s="348" t="s">
        <v>1627</v>
      </c>
      <c r="E152" s="186" t="str">
        <f>"65055343AE00A00"</f>
        <v>65055343AE00A00</v>
      </c>
      <c r="F152" s="200" t="s">
        <v>2847</v>
      </c>
      <c r="G152" s="342"/>
      <c r="H152" s="342" t="s">
        <v>2247</v>
      </c>
      <c r="I152" s="342" t="s">
        <v>1226</v>
      </c>
    </row>
    <row r="153" spans="1:9" s="344" customFormat="1" ht="12.75">
      <c r="A153" s="347" t="s">
        <v>2181</v>
      </c>
      <c r="B153" s="341" t="s">
        <v>1870</v>
      </c>
      <c r="C153" s="342">
        <v>5</v>
      </c>
      <c r="D153" s="342">
        <v>9500</v>
      </c>
      <c r="E153" s="186" t="str">
        <f>"65054768AE02A00"</f>
        <v>65054768AE02A00</v>
      </c>
      <c r="F153" s="200" t="s">
        <v>2848</v>
      </c>
      <c r="G153" s="188" t="s">
        <v>1872</v>
      </c>
      <c r="H153" s="342" t="s">
        <v>2247</v>
      </c>
      <c r="I153" s="342" t="s">
        <v>1255</v>
      </c>
    </row>
    <row r="154" spans="1:9" s="344" customFormat="1" ht="12.75">
      <c r="A154" s="347" t="s">
        <v>2181</v>
      </c>
      <c r="B154" s="342" t="s">
        <v>3617</v>
      </c>
      <c r="C154" s="342" t="s">
        <v>2246</v>
      </c>
      <c r="D154" s="348" t="s">
        <v>1627</v>
      </c>
      <c r="E154" s="186" t="str">
        <f>"65055978AE00A00"</f>
        <v>65055978AE00A00</v>
      </c>
      <c r="F154" s="200" t="s">
        <v>2849</v>
      </c>
      <c r="G154" s="342"/>
      <c r="H154" s="342" t="s">
        <v>2247</v>
      </c>
      <c r="I154" s="342" t="s">
        <v>1226</v>
      </c>
    </row>
    <row r="155" spans="1:9" s="344" customFormat="1" ht="12.75">
      <c r="A155" s="347" t="s">
        <v>2181</v>
      </c>
      <c r="B155" s="343" t="s">
        <v>3357</v>
      </c>
      <c r="C155" s="342">
        <v>5</v>
      </c>
      <c r="D155" s="348" t="s">
        <v>1627</v>
      </c>
      <c r="E155" s="186" t="str">
        <f>"65054757AE00A00"</f>
        <v>65054757AE00A00</v>
      </c>
      <c r="F155" s="200" t="s">
        <v>2850</v>
      </c>
      <c r="G155" s="342"/>
      <c r="H155" s="342" t="s">
        <v>2247</v>
      </c>
      <c r="I155" s="342" t="s">
        <v>1226</v>
      </c>
    </row>
    <row r="156" spans="1:255" ht="12" customHeight="1">
      <c r="A156" s="59"/>
      <c r="B156" s="61"/>
      <c r="C156" s="61"/>
      <c r="D156" s="61"/>
      <c r="E156" s="62"/>
      <c r="F156" s="63"/>
      <c r="G156" s="61"/>
      <c r="H156" s="61"/>
      <c r="I156" s="61"/>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c r="BM156" s="56"/>
      <c r="BN156" s="56"/>
      <c r="BO156" s="56"/>
      <c r="BP156" s="56"/>
      <c r="BQ156" s="56"/>
      <c r="BR156" s="56"/>
      <c r="BS156" s="56"/>
      <c r="BT156" s="56"/>
      <c r="BU156" s="56"/>
      <c r="BV156" s="56"/>
      <c r="BW156" s="56"/>
      <c r="BX156" s="56"/>
      <c r="BY156" s="56"/>
      <c r="BZ156" s="56"/>
      <c r="CA156" s="56"/>
      <c r="CB156" s="56"/>
      <c r="CC156" s="56"/>
      <c r="CD156" s="56"/>
      <c r="CE156" s="56"/>
      <c r="CF156" s="56"/>
      <c r="CG156" s="56"/>
      <c r="CH156" s="56"/>
      <c r="CI156" s="56"/>
      <c r="CJ156" s="56"/>
      <c r="CK156" s="56"/>
      <c r="CL156" s="56"/>
      <c r="CM156" s="56"/>
      <c r="CN156" s="56"/>
      <c r="CO156" s="56"/>
      <c r="CP156" s="56"/>
      <c r="CQ156" s="56"/>
      <c r="CR156" s="56"/>
      <c r="CS156" s="56"/>
      <c r="CT156" s="56"/>
      <c r="CU156" s="56"/>
      <c r="CV156" s="56"/>
      <c r="CW156" s="56"/>
      <c r="CX156" s="56"/>
      <c r="CY156" s="56"/>
      <c r="CZ156" s="56"/>
      <c r="DA156" s="56"/>
      <c r="DB156" s="56"/>
      <c r="DC156" s="56"/>
      <c r="DD156" s="56"/>
      <c r="DE156" s="56"/>
      <c r="DF156" s="56"/>
      <c r="DG156" s="56"/>
      <c r="DH156" s="56"/>
      <c r="DI156" s="56"/>
      <c r="DJ156" s="56"/>
      <c r="DK156" s="56"/>
      <c r="DL156" s="56"/>
      <c r="DM156" s="56"/>
      <c r="DN156" s="56"/>
      <c r="DO156" s="56"/>
      <c r="DP156" s="56"/>
      <c r="DQ156" s="56"/>
      <c r="DR156" s="56"/>
      <c r="DS156" s="56"/>
      <c r="DT156" s="56"/>
      <c r="DU156" s="56"/>
      <c r="DV156" s="56"/>
      <c r="DW156" s="56"/>
      <c r="DX156" s="56"/>
      <c r="DY156" s="56"/>
      <c r="DZ156" s="56"/>
      <c r="EA156" s="56"/>
      <c r="EB156" s="56"/>
      <c r="EC156" s="56"/>
      <c r="ED156" s="56"/>
      <c r="EE156" s="56"/>
      <c r="EF156" s="56"/>
      <c r="EG156" s="56"/>
      <c r="EH156" s="56"/>
      <c r="EI156" s="56"/>
      <c r="EJ156" s="56"/>
      <c r="EK156" s="56"/>
      <c r="EL156" s="56"/>
      <c r="EM156" s="56"/>
      <c r="EN156" s="56"/>
      <c r="EO156" s="56"/>
      <c r="EP156" s="56"/>
      <c r="EQ156" s="56"/>
      <c r="ER156" s="56"/>
      <c r="ES156" s="56"/>
      <c r="ET156" s="56"/>
      <c r="EU156" s="56"/>
      <c r="EV156" s="56"/>
      <c r="EW156" s="56"/>
      <c r="EX156" s="56"/>
      <c r="EY156" s="56"/>
      <c r="EZ156" s="56"/>
      <c r="FA156" s="56"/>
      <c r="FB156" s="56"/>
      <c r="FC156" s="56"/>
      <c r="FD156" s="56"/>
      <c r="FE156" s="56"/>
      <c r="FF156" s="56"/>
      <c r="FG156" s="56"/>
      <c r="FH156" s="56"/>
      <c r="FI156" s="56"/>
      <c r="FJ156" s="56"/>
      <c r="FK156" s="56"/>
      <c r="FL156" s="56"/>
      <c r="FM156" s="56"/>
      <c r="FN156" s="56"/>
      <c r="FO156" s="56"/>
      <c r="FP156" s="56"/>
      <c r="FQ156" s="56"/>
      <c r="FR156" s="56"/>
      <c r="FS156" s="56"/>
      <c r="FT156" s="56"/>
      <c r="FU156" s="56"/>
      <c r="FV156" s="56"/>
      <c r="FW156" s="56"/>
      <c r="FX156" s="56"/>
      <c r="FY156" s="56"/>
      <c r="FZ156" s="56"/>
      <c r="GA156" s="56"/>
      <c r="GB156" s="56"/>
      <c r="GC156" s="56"/>
      <c r="GD156" s="56"/>
      <c r="GE156" s="56"/>
      <c r="GF156" s="56"/>
      <c r="GG156" s="56"/>
      <c r="GH156" s="56"/>
      <c r="GI156" s="56"/>
      <c r="GJ156" s="56"/>
      <c r="GK156" s="56"/>
      <c r="GL156" s="56"/>
      <c r="GM156" s="56"/>
      <c r="GN156" s="56"/>
      <c r="GO156" s="56"/>
      <c r="GP156" s="56"/>
      <c r="GQ156" s="56"/>
      <c r="GR156" s="56"/>
      <c r="GS156" s="56"/>
      <c r="GT156" s="56"/>
      <c r="GU156" s="56"/>
      <c r="GV156" s="56"/>
      <c r="GW156" s="56"/>
      <c r="GX156" s="56"/>
      <c r="GY156" s="56"/>
      <c r="GZ156" s="56"/>
      <c r="HA156" s="56"/>
      <c r="HB156" s="56"/>
      <c r="HC156" s="56"/>
      <c r="HD156" s="56"/>
      <c r="HE156" s="56"/>
      <c r="HF156" s="56"/>
      <c r="HG156" s="56"/>
      <c r="HH156" s="56"/>
      <c r="HI156" s="56"/>
      <c r="HJ156" s="56"/>
      <c r="HK156" s="56"/>
      <c r="HL156" s="56"/>
      <c r="HM156" s="56"/>
      <c r="HN156" s="56"/>
      <c r="HO156" s="56"/>
      <c r="HP156" s="56"/>
      <c r="HQ156" s="56"/>
      <c r="HR156" s="56"/>
      <c r="HS156" s="56"/>
      <c r="HT156" s="56"/>
      <c r="HU156" s="56"/>
      <c r="HV156" s="56"/>
      <c r="HW156" s="56"/>
      <c r="HX156" s="56"/>
      <c r="HY156" s="56"/>
      <c r="HZ156" s="56"/>
      <c r="IA156" s="56"/>
      <c r="IB156" s="56"/>
      <c r="IC156" s="56"/>
      <c r="ID156" s="56"/>
      <c r="IE156" s="56"/>
      <c r="IF156" s="56"/>
      <c r="IG156" s="56"/>
      <c r="IH156" s="56"/>
      <c r="II156" s="56"/>
      <c r="IJ156" s="56"/>
      <c r="IK156" s="56"/>
      <c r="IL156" s="56"/>
      <c r="IM156" s="56"/>
      <c r="IN156" s="56"/>
      <c r="IO156" s="56"/>
      <c r="IP156" s="56"/>
      <c r="IQ156" s="56"/>
      <c r="IR156" s="56"/>
      <c r="IS156" s="56"/>
      <c r="IT156" s="56"/>
      <c r="IU156" s="56"/>
    </row>
    <row r="157" spans="1:9" ht="12.75">
      <c r="A157" s="332" t="s">
        <v>2186</v>
      </c>
      <c r="B157" s="340" t="s">
        <v>2252</v>
      </c>
      <c r="C157" s="331">
        <v>5</v>
      </c>
      <c r="D157" s="331">
        <v>550</v>
      </c>
      <c r="E157" s="186" t="str">
        <f>"65067705AE01A00"</f>
        <v>65067705AE01A00</v>
      </c>
      <c r="F157" s="200" t="s">
        <v>2851</v>
      </c>
      <c r="G157" s="187" t="s">
        <v>1871</v>
      </c>
      <c r="H157" s="331" t="s">
        <v>2252</v>
      </c>
      <c r="I157" s="331" t="s">
        <v>1255</v>
      </c>
    </row>
    <row r="158" spans="1:9" ht="12.75">
      <c r="A158" s="332" t="s">
        <v>2186</v>
      </c>
      <c r="B158" s="340"/>
      <c r="C158" s="331">
        <v>5</v>
      </c>
      <c r="D158" s="331">
        <v>550</v>
      </c>
      <c r="E158" s="186" t="str">
        <f>"65067705AE02A00"</f>
        <v>65067705AE02A00</v>
      </c>
      <c r="F158" s="200" t="s">
        <v>2852</v>
      </c>
      <c r="G158" s="187" t="s">
        <v>1872</v>
      </c>
      <c r="H158" s="331" t="s">
        <v>2252</v>
      </c>
      <c r="I158" s="331" t="s">
        <v>1255</v>
      </c>
    </row>
    <row r="159" spans="1:9" ht="12.75">
      <c r="A159" s="332" t="s">
        <v>2186</v>
      </c>
      <c r="B159" s="340" t="s">
        <v>1639</v>
      </c>
      <c r="C159" s="331">
        <v>5</v>
      </c>
      <c r="D159" s="331">
        <v>550</v>
      </c>
      <c r="E159" s="186" t="str">
        <f>"65067704AE01A00"</f>
        <v>65067704AE01A00</v>
      </c>
      <c r="F159" s="200" t="s">
        <v>2853</v>
      </c>
      <c r="G159" s="187" t="s">
        <v>1871</v>
      </c>
      <c r="H159" s="331" t="s">
        <v>1639</v>
      </c>
      <c r="I159" s="331" t="s">
        <v>1255</v>
      </c>
    </row>
    <row r="160" spans="1:9" ht="12.75">
      <c r="A160" s="332" t="s">
        <v>2186</v>
      </c>
      <c r="B160" s="340"/>
      <c r="C160" s="331">
        <v>5</v>
      </c>
      <c r="D160" s="331">
        <v>550</v>
      </c>
      <c r="E160" s="186" t="str">
        <f>"65067704AE02A00"</f>
        <v>65067704AE02A00</v>
      </c>
      <c r="F160" s="200" t="s">
        <v>2854</v>
      </c>
      <c r="G160" s="187" t="s">
        <v>1872</v>
      </c>
      <c r="H160" s="331" t="s">
        <v>1639</v>
      </c>
      <c r="I160" s="331" t="s">
        <v>1255</v>
      </c>
    </row>
    <row r="161" spans="1:9" ht="12.75">
      <c r="A161" s="332" t="s">
        <v>2186</v>
      </c>
      <c r="B161" s="331" t="s">
        <v>2248</v>
      </c>
      <c r="C161" s="331" t="s">
        <v>2246</v>
      </c>
      <c r="D161" s="331">
        <v>300</v>
      </c>
      <c r="E161" s="186" t="s">
        <v>2855</v>
      </c>
      <c r="F161" s="200" t="s">
        <v>2856</v>
      </c>
      <c r="G161" s="186" t="s">
        <v>1871</v>
      </c>
      <c r="H161" s="331" t="s">
        <v>2247</v>
      </c>
      <c r="I161" s="331" t="s">
        <v>2128</v>
      </c>
    </row>
    <row r="162" spans="1:9" ht="12.75">
      <c r="A162" s="332" t="s">
        <v>2186</v>
      </c>
      <c r="B162" s="331" t="s">
        <v>2248</v>
      </c>
      <c r="C162" s="331" t="s">
        <v>2246</v>
      </c>
      <c r="D162" s="331">
        <v>300</v>
      </c>
      <c r="E162" s="186" t="s">
        <v>2857</v>
      </c>
      <c r="F162" s="200" t="s">
        <v>2858</v>
      </c>
      <c r="G162" s="186" t="s">
        <v>1872</v>
      </c>
      <c r="H162" s="331" t="s">
        <v>2247</v>
      </c>
      <c r="I162" s="331" t="s">
        <v>2128</v>
      </c>
    </row>
    <row r="163" spans="1:9" ht="12.75">
      <c r="A163" s="332" t="s">
        <v>2186</v>
      </c>
      <c r="B163" s="331" t="s">
        <v>2250</v>
      </c>
      <c r="C163" s="331" t="s">
        <v>2246</v>
      </c>
      <c r="D163" s="331">
        <v>150</v>
      </c>
      <c r="E163" s="186" t="s">
        <v>2859</v>
      </c>
      <c r="F163" s="200" t="s">
        <v>2860</v>
      </c>
      <c r="G163" s="186" t="s">
        <v>1871</v>
      </c>
      <c r="H163" s="331" t="s">
        <v>2247</v>
      </c>
      <c r="I163" s="331" t="s">
        <v>1258</v>
      </c>
    </row>
    <row r="164" spans="1:9" ht="12.75">
      <c r="A164" s="332" t="s">
        <v>2186</v>
      </c>
      <c r="B164" s="331" t="s">
        <v>2250</v>
      </c>
      <c r="C164" s="331" t="s">
        <v>2246</v>
      </c>
      <c r="D164" s="331">
        <v>150</v>
      </c>
      <c r="E164" s="186" t="s">
        <v>2861</v>
      </c>
      <c r="F164" s="200" t="s">
        <v>2862</v>
      </c>
      <c r="G164" s="187" t="s">
        <v>1872</v>
      </c>
      <c r="H164" s="331" t="s">
        <v>2247</v>
      </c>
      <c r="I164" s="331" t="s">
        <v>1258</v>
      </c>
    </row>
    <row r="165" spans="1:9" ht="12.75">
      <c r="A165" s="332" t="s">
        <v>2186</v>
      </c>
      <c r="B165" s="331" t="s">
        <v>2248</v>
      </c>
      <c r="C165" s="331" t="s">
        <v>2246</v>
      </c>
      <c r="D165" s="331">
        <v>300</v>
      </c>
      <c r="E165" s="186" t="s">
        <v>2863</v>
      </c>
      <c r="F165" s="200" t="s">
        <v>2864</v>
      </c>
      <c r="G165" s="186" t="s">
        <v>1871</v>
      </c>
      <c r="H165" s="331" t="s">
        <v>2247</v>
      </c>
      <c r="I165" s="331" t="s">
        <v>1258</v>
      </c>
    </row>
    <row r="166" spans="1:9" ht="12.75">
      <c r="A166" s="332" t="s">
        <v>2186</v>
      </c>
      <c r="B166" s="331" t="s">
        <v>2248</v>
      </c>
      <c r="C166" s="331" t="s">
        <v>2246</v>
      </c>
      <c r="D166" s="331">
        <v>300</v>
      </c>
      <c r="E166" s="186" t="s">
        <v>2865</v>
      </c>
      <c r="F166" s="200" t="s">
        <v>2866</v>
      </c>
      <c r="G166" s="186" t="s">
        <v>1872</v>
      </c>
      <c r="H166" s="331" t="s">
        <v>2247</v>
      </c>
      <c r="I166" s="331" t="s">
        <v>1258</v>
      </c>
    </row>
    <row r="167" spans="1:9" ht="12.75">
      <c r="A167" s="332" t="s">
        <v>2186</v>
      </c>
      <c r="B167" s="340" t="s">
        <v>1627</v>
      </c>
      <c r="C167" s="331">
        <v>5</v>
      </c>
      <c r="D167" s="331"/>
      <c r="E167" s="187" t="s">
        <v>400</v>
      </c>
      <c r="F167" s="200" t="s">
        <v>400</v>
      </c>
      <c r="G167" s="331"/>
      <c r="H167" s="331" t="s">
        <v>2247</v>
      </c>
      <c r="I167" s="331" t="s">
        <v>1902</v>
      </c>
    </row>
    <row r="168" spans="1:9" ht="12.75">
      <c r="A168" s="332" t="s">
        <v>2186</v>
      </c>
      <c r="B168" s="331"/>
      <c r="C168" s="331">
        <v>5</v>
      </c>
      <c r="D168" s="349"/>
      <c r="E168" s="186" t="str">
        <f>"65067846AE00A00"</f>
        <v>65067846AE00A00</v>
      </c>
      <c r="F168" s="200" t="s">
        <v>2867</v>
      </c>
      <c r="G168" s="331"/>
      <c r="H168" s="331" t="s">
        <v>1639</v>
      </c>
      <c r="I168" s="331" t="s">
        <v>1226</v>
      </c>
    </row>
    <row r="169" spans="1:9" ht="12.75">
      <c r="A169" s="332" t="s">
        <v>2186</v>
      </c>
      <c r="B169" s="331"/>
      <c r="C169" s="331">
        <v>5</v>
      </c>
      <c r="D169" s="331"/>
      <c r="E169" s="186" t="str">
        <f>"65067654AE00A00"</f>
        <v>65067654AE00A00</v>
      </c>
      <c r="F169" s="200" t="s">
        <v>2868</v>
      </c>
      <c r="G169" s="331"/>
      <c r="H169" s="331" t="s">
        <v>2252</v>
      </c>
      <c r="I169" s="331" t="s">
        <v>1226</v>
      </c>
    </row>
    <row r="170" spans="1:9" s="344" customFormat="1" ht="12.75">
      <c r="A170" s="347" t="s">
        <v>2186</v>
      </c>
      <c r="B170" s="343" t="s">
        <v>3570</v>
      </c>
      <c r="C170" s="342">
        <v>5</v>
      </c>
      <c r="D170" s="342">
        <v>1050</v>
      </c>
      <c r="E170" s="186" t="str">
        <f>"65068629AE02A00"</f>
        <v>65068629AE02A00</v>
      </c>
      <c r="F170" s="200" t="s">
        <v>2869</v>
      </c>
      <c r="G170" s="188" t="s">
        <v>1872</v>
      </c>
      <c r="H170" s="342" t="s">
        <v>2247</v>
      </c>
      <c r="I170" s="342" t="s">
        <v>1255</v>
      </c>
    </row>
    <row r="171" spans="1:9" s="344" customFormat="1" ht="12.75">
      <c r="A171" s="347" t="s">
        <v>2186</v>
      </c>
      <c r="B171" s="342" t="s">
        <v>3618</v>
      </c>
      <c r="C171" s="342">
        <v>5</v>
      </c>
      <c r="D171" s="342"/>
      <c r="E171" s="186" t="str">
        <f>"65068776AE00A00"</f>
        <v>65068776AE00A00</v>
      </c>
      <c r="F171" s="200" t="s">
        <v>2870</v>
      </c>
      <c r="G171" s="342"/>
      <c r="H171" s="342" t="s">
        <v>2247</v>
      </c>
      <c r="I171" s="342" t="s">
        <v>1226</v>
      </c>
    </row>
    <row r="172" spans="1:9" s="344" customFormat="1" ht="12.75">
      <c r="A172" s="347" t="s">
        <v>2186</v>
      </c>
      <c r="B172" s="124" t="s">
        <v>408</v>
      </c>
      <c r="C172" s="342">
        <v>5</v>
      </c>
      <c r="D172" s="342"/>
      <c r="E172" s="186" t="str">
        <f>"65068615AE00A00"</f>
        <v>65068615AE00A00</v>
      </c>
      <c r="F172" s="200" t="s">
        <v>2871</v>
      </c>
      <c r="G172" s="342"/>
      <c r="H172" s="342" t="s">
        <v>2247</v>
      </c>
      <c r="I172" s="342" t="s">
        <v>1226</v>
      </c>
    </row>
    <row r="173" spans="1:255" ht="12.75">
      <c r="A173" s="59"/>
      <c r="B173" s="60"/>
      <c r="C173" s="61"/>
      <c r="D173" s="61"/>
      <c r="E173" s="62"/>
      <c r="F173" s="63"/>
      <c r="G173" s="61"/>
      <c r="H173" s="61"/>
      <c r="I173" s="61"/>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c r="BM173" s="56"/>
      <c r="BN173" s="56"/>
      <c r="BO173" s="56"/>
      <c r="BP173" s="56"/>
      <c r="BQ173" s="56"/>
      <c r="BR173" s="56"/>
      <c r="BS173" s="56"/>
      <c r="BT173" s="56"/>
      <c r="BU173" s="56"/>
      <c r="BV173" s="56"/>
      <c r="BW173" s="56"/>
      <c r="BX173" s="56"/>
      <c r="BY173" s="56"/>
      <c r="BZ173" s="56"/>
      <c r="CA173" s="56"/>
      <c r="CB173" s="56"/>
      <c r="CC173" s="56"/>
      <c r="CD173" s="56"/>
      <c r="CE173" s="56"/>
      <c r="CF173" s="56"/>
      <c r="CG173" s="56"/>
      <c r="CH173" s="56"/>
      <c r="CI173" s="56"/>
      <c r="CJ173" s="56"/>
      <c r="CK173" s="56"/>
      <c r="CL173" s="56"/>
      <c r="CM173" s="56"/>
      <c r="CN173" s="56"/>
      <c r="CO173" s="56"/>
      <c r="CP173" s="56"/>
      <c r="CQ173" s="56"/>
      <c r="CR173" s="56"/>
      <c r="CS173" s="56"/>
      <c r="CT173" s="56"/>
      <c r="CU173" s="56"/>
      <c r="CV173" s="56"/>
      <c r="CW173" s="56"/>
      <c r="CX173" s="56"/>
      <c r="CY173" s="56"/>
      <c r="CZ173" s="56"/>
      <c r="DA173" s="56"/>
      <c r="DB173" s="56"/>
      <c r="DC173" s="56"/>
      <c r="DD173" s="56"/>
      <c r="DE173" s="56"/>
      <c r="DF173" s="56"/>
      <c r="DG173" s="56"/>
      <c r="DH173" s="56"/>
      <c r="DI173" s="56"/>
      <c r="DJ173" s="56"/>
      <c r="DK173" s="56"/>
      <c r="DL173" s="56"/>
      <c r="DM173" s="56"/>
      <c r="DN173" s="56"/>
      <c r="DO173" s="56"/>
      <c r="DP173" s="56"/>
      <c r="DQ173" s="56"/>
      <c r="DR173" s="56"/>
      <c r="DS173" s="56"/>
      <c r="DT173" s="56"/>
      <c r="DU173" s="56"/>
      <c r="DV173" s="56"/>
      <c r="DW173" s="56"/>
      <c r="DX173" s="56"/>
      <c r="DY173" s="56"/>
      <c r="DZ173" s="56"/>
      <c r="EA173" s="56"/>
      <c r="EB173" s="56"/>
      <c r="EC173" s="56"/>
      <c r="ED173" s="56"/>
      <c r="EE173" s="56"/>
      <c r="EF173" s="56"/>
      <c r="EG173" s="56"/>
      <c r="EH173" s="56"/>
      <c r="EI173" s="56"/>
      <c r="EJ173" s="56"/>
      <c r="EK173" s="56"/>
      <c r="EL173" s="56"/>
      <c r="EM173" s="56"/>
      <c r="EN173" s="56"/>
      <c r="EO173" s="56"/>
      <c r="EP173" s="56"/>
      <c r="EQ173" s="56"/>
      <c r="ER173" s="56"/>
      <c r="ES173" s="56"/>
      <c r="ET173" s="56"/>
      <c r="EU173" s="56"/>
      <c r="EV173" s="56"/>
      <c r="EW173" s="56"/>
      <c r="EX173" s="56"/>
      <c r="EY173" s="56"/>
      <c r="EZ173" s="56"/>
      <c r="FA173" s="56"/>
      <c r="FB173" s="56"/>
      <c r="FC173" s="56"/>
      <c r="FD173" s="56"/>
      <c r="FE173" s="56"/>
      <c r="FF173" s="56"/>
      <c r="FG173" s="56"/>
      <c r="FH173" s="56"/>
      <c r="FI173" s="56"/>
      <c r="FJ173" s="56"/>
      <c r="FK173" s="56"/>
      <c r="FL173" s="56"/>
      <c r="FM173" s="56"/>
      <c r="FN173" s="56"/>
      <c r="FO173" s="56"/>
      <c r="FP173" s="56"/>
      <c r="FQ173" s="56"/>
      <c r="FR173" s="56"/>
      <c r="FS173" s="56"/>
      <c r="FT173" s="56"/>
      <c r="FU173" s="56"/>
      <c r="FV173" s="56"/>
      <c r="FW173" s="56"/>
      <c r="FX173" s="56"/>
      <c r="FY173" s="56"/>
      <c r="FZ173" s="56"/>
      <c r="GA173" s="56"/>
      <c r="GB173" s="56"/>
      <c r="GC173" s="56"/>
      <c r="GD173" s="56"/>
      <c r="GE173" s="56"/>
      <c r="GF173" s="56"/>
      <c r="GG173" s="56"/>
      <c r="GH173" s="56"/>
      <c r="GI173" s="56"/>
      <c r="GJ173" s="56"/>
      <c r="GK173" s="56"/>
      <c r="GL173" s="56"/>
      <c r="GM173" s="56"/>
      <c r="GN173" s="56"/>
      <c r="GO173" s="56"/>
      <c r="GP173" s="56"/>
      <c r="GQ173" s="56"/>
      <c r="GR173" s="56"/>
      <c r="GS173" s="56"/>
      <c r="GT173" s="56"/>
      <c r="GU173" s="56"/>
      <c r="GV173" s="56"/>
      <c r="GW173" s="56"/>
      <c r="GX173" s="56"/>
      <c r="GY173" s="56"/>
      <c r="GZ173" s="56"/>
      <c r="HA173" s="56"/>
      <c r="HB173" s="56"/>
      <c r="HC173" s="56"/>
      <c r="HD173" s="56"/>
      <c r="HE173" s="56"/>
      <c r="HF173" s="56"/>
      <c r="HG173" s="56"/>
      <c r="HH173" s="56"/>
      <c r="HI173" s="56"/>
      <c r="HJ173" s="56"/>
      <c r="HK173" s="56"/>
      <c r="HL173" s="56"/>
      <c r="HM173" s="56"/>
      <c r="HN173" s="56"/>
      <c r="HO173" s="56"/>
      <c r="HP173" s="56"/>
      <c r="HQ173" s="56"/>
      <c r="HR173" s="56"/>
      <c r="HS173" s="56"/>
      <c r="HT173" s="56"/>
      <c r="HU173" s="56"/>
      <c r="HV173" s="56"/>
      <c r="HW173" s="56"/>
      <c r="HX173" s="56"/>
      <c r="HY173" s="56"/>
      <c r="HZ173" s="56"/>
      <c r="IA173" s="56"/>
      <c r="IB173" s="56"/>
      <c r="IC173" s="56"/>
      <c r="ID173" s="56"/>
      <c r="IE173" s="56"/>
      <c r="IF173" s="56"/>
      <c r="IG173" s="56"/>
      <c r="IH173" s="56"/>
      <c r="II173" s="56"/>
      <c r="IJ173" s="56"/>
      <c r="IK173" s="56"/>
      <c r="IL173" s="56"/>
      <c r="IM173" s="56"/>
      <c r="IN173" s="56"/>
      <c r="IO173" s="56"/>
      <c r="IP173" s="56"/>
      <c r="IQ173" s="56"/>
      <c r="IR173" s="56"/>
      <c r="IS173" s="56"/>
      <c r="IT173" s="56"/>
      <c r="IU173" s="56"/>
    </row>
    <row r="174" spans="1:255" ht="12.75">
      <c r="A174" s="332" t="s">
        <v>3342</v>
      </c>
      <c r="B174" s="65" t="s">
        <v>2252</v>
      </c>
      <c r="C174" s="55">
        <v>4</v>
      </c>
      <c r="D174" s="54">
        <v>250</v>
      </c>
      <c r="E174" s="187" t="s">
        <v>522</v>
      </c>
      <c r="F174" s="200" t="s">
        <v>970</v>
      </c>
      <c r="G174" s="187" t="s">
        <v>1871</v>
      </c>
      <c r="H174" s="55" t="s">
        <v>2252</v>
      </c>
      <c r="I174" s="55" t="s">
        <v>1255</v>
      </c>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DK174" s="56"/>
      <c r="DL174" s="56"/>
      <c r="DM174" s="56"/>
      <c r="DN174" s="56"/>
      <c r="DO174" s="56"/>
      <c r="DP174" s="56"/>
      <c r="DQ174" s="56"/>
      <c r="DR174" s="56"/>
      <c r="DS174" s="56"/>
      <c r="DT174" s="56"/>
      <c r="DU174" s="56"/>
      <c r="DV174" s="56"/>
      <c r="DW174" s="56"/>
      <c r="DX174" s="56"/>
      <c r="DY174" s="56"/>
      <c r="DZ174" s="56"/>
      <c r="EA174" s="56"/>
      <c r="EB174" s="56"/>
      <c r="EC174" s="56"/>
      <c r="ED174" s="56"/>
      <c r="EE174" s="56"/>
      <c r="EF174" s="56"/>
      <c r="EG174" s="56"/>
      <c r="EH174" s="56"/>
      <c r="EI174" s="56"/>
      <c r="EJ174" s="56"/>
      <c r="EK174" s="56"/>
      <c r="EL174" s="56"/>
      <c r="EM174" s="56"/>
      <c r="EN174" s="56"/>
      <c r="EO174" s="56"/>
      <c r="EP174" s="56"/>
      <c r="EQ174" s="56"/>
      <c r="ER174" s="56"/>
      <c r="ES174" s="56"/>
      <c r="ET174" s="56"/>
      <c r="EU174" s="56"/>
      <c r="EV174" s="56"/>
      <c r="EW174" s="56"/>
      <c r="EX174" s="56"/>
      <c r="EY174" s="56"/>
      <c r="EZ174" s="56"/>
      <c r="FA174" s="56"/>
      <c r="FB174" s="56"/>
      <c r="FC174" s="56"/>
      <c r="FD174" s="56"/>
      <c r="FE174" s="56"/>
      <c r="FF174" s="56"/>
      <c r="FG174" s="56"/>
      <c r="FH174" s="56"/>
      <c r="FI174" s="56"/>
      <c r="FJ174" s="56"/>
      <c r="FK174" s="56"/>
      <c r="FL174" s="56"/>
      <c r="FM174" s="56"/>
      <c r="FN174" s="56"/>
      <c r="FO174" s="56"/>
      <c r="FP174" s="56"/>
      <c r="FQ174" s="56"/>
      <c r="FR174" s="56"/>
      <c r="FS174" s="56"/>
      <c r="FT174" s="56"/>
      <c r="FU174" s="56"/>
      <c r="FV174" s="56"/>
      <c r="FW174" s="56"/>
      <c r="FX174" s="56"/>
      <c r="FY174" s="56"/>
      <c r="FZ174" s="56"/>
      <c r="GA174" s="56"/>
      <c r="GB174" s="56"/>
      <c r="GC174" s="56"/>
      <c r="GD174" s="56"/>
      <c r="GE174" s="56"/>
      <c r="GF174" s="56"/>
      <c r="GG174" s="56"/>
      <c r="GH174" s="56"/>
      <c r="GI174" s="56"/>
      <c r="GJ174" s="56"/>
      <c r="GK174" s="56"/>
      <c r="GL174" s="56"/>
      <c r="GM174" s="56"/>
      <c r="GN174" s="56"/>
      <c r="GO174" s="56"/>
      <c r="GP174" s="56"/>
      <c r="GQ174" s="56"/>
      <c r="GR174" s="56"/>
      <c r="GS174" s="56"/>
      <c r="GT174" s="56"/>
      <c r="GU174" s="56"/>
      <c r="GV174" s="56"/>
      <c r="GW174" s="56"/>
      <c r="GX174" s="56"/>
      <c r="GY174" s="56"/>
      <c r="GZ174" s="56"/>
      <c r="HA174" s="56"/>
      <c r="HB174" s="56"/>
      <c r="HC174" s="56"/>
      <c r="HD174" s="56"/>
      <c r="HE174" s="56"/>
      <c r="HF174" s="56"/>
      <c r="HG174" s="56"/>
      <c r="HH174" s="56"/>
      <c r="HI174" s="56"/>
      <c r="HJ174" s="56"/>
      <c r="HK174" s="56"/>
      <c r="HL174" s="56"/>
      <c r="HM174" s="56"/>
      <c r="HN174" s="56"/>
      <c r="HO174" s="56"/>
      <c r="HP174" s="56"/>
      <c r="HQ174" s="56"/>
      <c r="HR174" s="56"/>
      <c r="HS174" s="56"/>
      <c r="HT174" s="56"/>
      <c r="HU174" s="56"/>
      <c r="HV174" s="56"/>
      <c r="HW174" s="56"/>
      <c r="HX174" s="56"/>
      <c r="HY174" s="56"/>
      <c r="HZ174" s="56"/>
      <c r="IA174" s="56"/>
      <c r="IB174" s="56"/>
      <c r="IC174" s="56"/>
      <c r="ID174" s="56"/>
      <c r="IE174" s="56"/>
      <c r="IF174" s="56"/>
      <c r="IG174" s="56"/>
      <c r="IH174" s="56"/>
      <c r="II174" s="56"/>
      <c r="IJ174" s="56"/>
      <c r="IK174" s="56"/>
      <c r="IL174" s="56"/>
      <c r="IM174" s="56"/>
      <c r="IN174" s="56"/>
      <c r="IO174" s="56"/>
      <c r="IP174" s="56"/>
      <c r="IQ174" s="56"/>
      <c r="IR174" s="56"/>
      <c r="IS174" s="56"/>
      <c r="IT174" s="56"/>
      <c r="IU174" s="56"/>
    </row>
    <row r="175" spans="1:255" ht="12.75">
      <c r="A175" s="57" t="s">
        <v>3342</v>
      </c>
      <c r="B175" s="65"/>
      <c r="C175" s="55">
        <v>4</v>
      </c>
      <c r="D175" s="54">
        <v>250</v>
      </c>
      <c r="E175" s="187" t="s">
        <v>523</v>
      </c>
      <c r="F175" s="200" t="s">
        <v>971</v>
      </c>
      <c r="G175" s="187" t="s">
        <v>1872</v>
      </c>
      <c r="H175" s="55" t="s">
        <v>2252</v>
      </c>
      <c r="I175" s="55" t="s">
        <v>1255</v>
      </c>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c r="BM175" s="56"/>
      <c r="BN175" s="56"/>
      <c r="BO175" s="56"/>
      <c r="BP175" s="56"/>
      <c r="BQ175" s="56"/>
      <c r="BR175" s="56"/>
      <c r="BS175" s="56"/>
      <c r="BT175" s="56"/>
      <c r="BU175" s="56"/>
      <c r="BV175" s="56"/>
      <c r="BW175" s="56"/>
      <c r="BX175" s="56"/>
      <c r="BY175" s="56"/>
      <c r="BZ175" s="56"/>
      <c r="CA175" s="56"/>
      <c r="CB175" s="56"/>
      <c r="CC175" s="56"/>
      <c r="CD175" s="56"/>
      <c r="CE175" s="56"/>
      <c r="CF175" s="56"/>
      <c r="CG175" s="56"/>
      <c r="CH175" s="56"/>
      <c r="CI175" s="56"/>
      <c r="CJ175" s="56"/>
      <c r="CK175" s="56"/>
      <c r="CL175" s="56"/>
      <c r="CM175" s="56"/>
      <c r="CN175" s="56"/>
      <c r="CO175" s="56"/>
      <c r="CP175" s="56"/>
      <c r="CQ175" s="56"/>
      <c r="CR175" s="56"/>
      <c r="CS175" s="56"/>
      <c r="CT175" s="56"/>
      <c r="CU175" s="56"/>
      <c r="CV175" s="56"/>
      <c r="CW175" s="56"/>
      <c r="CX175" s="56"/>
      <c r="CY175" s="56"/>
      <c r="CZ175" s="56"/>
      <c r="DA175" s="56"/>
      <c r="DB175" s="56"/>
      <c r="DC175" s="56"/>
      <c r="DD175" s="56"/>
      <c r="DE175" s="56"/>
      <c r="DF175" s="56"/>
      <c r="DG175" s="56"/>
      <c r="DH175" s="56"/>
      <c r="DI175" s="56"/>
      <c r="DJ175" s="56"/>
      <c r="DK175" s="56"/>
      <c r="DL175" s="56"/>
      <c r="DM175" s="56"/>
      <c r="DN175" s="56"/>
      <c r="DO175" s="56"/>
      <c r="DP175" s="56"/>
      <c r="DQ175" s="56"/>
      <c r="DR175" s="56"/>
      <c r="DS175" s="56"/>
      <c r="DT175" s="56"/>
      <c r="DU175" s="56"/>
      <c r="DV175" s="56"/>
      <c r="DW175" s="56"/>
      <c r="DX175" s="56"/>
      <c r="DY175" s="56"/>
      <c r="DZ175" s="56"/>
      <c r="EA175" s="56"/>
      <c r="EB175" s="56"/>
      <c r="EC175" s="56"/>
      <c r="ED175" s="56"/>
      <c r="EE175" s="56"/>
      <c r="EF175" s="56"/>
      <c r="EG175" s="56"/>
      <c r="EH175" s="56"/>
      <c r="EI175" s="56"/>
      <c r="EJ175" s="56"/>
      <c r="EK175" s="56"/>
      <c r="EL175" s="56"/>
      <c r="EM175" s="56"/>
      <c r="EN175" s="56"/>
      <c r="EO175" s="56"/>
      <c r="EP175" s="56"/>
      <c r="EQ175" s="56"/>
      <c r="ER175" s="56"/>
      <c r="ES175" s="56"/>
      <c r="ET175" s="56"/>
      <c r="EU175" s="56"/>
      <c r="EV175" s="56"/>
      <c r="EW175" s="56"/>
      <c r="EX175" s="56"/>
      <c r="EY175" s="56"/>
      <c r="EZ175" s="56"/>
      <c r="FA175" s="56"/>
      <c r="FB175" s="56"/>
      <c r="FC175" s="56"/>
      <c r="FD175" s="56"/>
      <c r="FE175" s="56"/>
      <c r="FF175" s="56"/>
      <c r="FG175" s="56"/>
      <c r="FH175" s="56"/>
      <c r="FI175" s="56"/>
      <c r="FJ175" s="56"/>
      <c r="FK175" s="56"/>
      <c r="FL175" s="56"/>
      <c r="FM175" s="56"/>
      <c r="FN175" s="56"/>
      <c r="FO175" s="56"/>
      <c r="FP175" s="56"/>
      <c r="FQ175" s="56"/>
      <c r="FR175" s="56"/>
      <c r="FS175" s="56"/>
      <c r="FT175" s="56"/>
      <c r="FU175" s="56"/>
      <c r="FV175" s="56"/>
      <c r="FW175" s="56"/>
      <c r="FX175" s="56"/>
      <c r="FY175" s="56"/>
      <c r="FZ175" s="56"/>
      <c r="GA175" s="56"/>
      <c r="GB175" s="56"/>
      <c r="GC175" s="56"/>
      <c r="GD175" s="56"/>
      <c r="GE175" s="56"/>
      <c r="GF175" s="56"/>
      <c r="GG175" s="56"/>
      <c r="GH175" s="56"/>
      <c r="GI175" s="56"/>
      <c r="GJ175" s="56"/>
      <c r="GK175" s="56"/>
      <c r="GL175" s="56"/>
      <c r="GM175" s="56"/>
      <c r="GN175" s="56"/>
      <c r="GO175" s="56"/>
      <c r="GP175" s="56"/>
      <c r="GQ175" s="56"/>
      <c r="GR175" s="56"/>
      <c r="GS175" s="56"/>
      <c r="GT175" s="56"/>
      <c r="GU175" s="56"/>
      <c r="GV175" s="56"/>
      <c r="GW175" s="56"/>
      <c r="GX175" s="56"/>
      <c r="GY175" s="56"/>
      <c r="GZ175" s="56"/>
      <c r="HA175" s="56"/>
      <c r="HB175" s="56"/>
      <c r="HC175" s="56"/>
      <c r="HD175" s="56"/>
      <c r="HE175" s="56"/>
      <c r="HF175" s="56"/>
      <c r="HG175" s="56"/>
      <c r="HH175" s="56"/>
      <c r="HI175" s="56"/>
      <c r="HJ175" s="56"/>
      <c r="HK175" s="56"/>
      <c r="HL175" s="56"/>
      <c r="HM175" s="56"/>
      <c r="HN175" s="56"/>
      <c r="HO175" s="56"/>
      <c r="HP175" s="56"/>
      <c r="HQ175" s="56"/>
      <c r="HR175" s="56"/>
      <c r="HS175" s="56"/>
      <c r="HT175" s="56"/>
      <c r="HU175" s="56"/>
      <c r="HV175" s="56"/>
      <c r="HW175" s="56"/>
      <c r="HX175" s="56"/>
      <c r="HY175" s="56"/>
      <c r="HZ175" s="56"/>
      <c r="IA175" s="56"/>
      <c r="IB175" s="56"/>
      <c r="IC175" s="56"/>
      <c r="ID175" s="56"/>
      <c r="IE175" s="56"/>
      <c r="IF175" s="56"/>
      <c r="IG175" s="56"/>
      <c r="IH175" s="56"/>
      <c r="II175" s="56"/>
      <c r="IJ175" s="56"/>
      <c r="IK175" s="56"/>
      <c r="IL175" s="56"/>
      <c r="IM175" s="56"/>
      <c r="IN175" s="56"/>
      <c r="IO175" s="56"/>
      <c r="IP175" s="56"/>
      <c r="IQ175" s="56"/>
      <c r="IR175" s="56"/>
      <c r="IS175" s="56"/>
      <c r="IT175" s="56"/>
      <c r="IU175" s="56"/>
    </row>
    <row r="176" spans="1:255" ht="12.75">
      <c r="A176" s="57" t="s">
        <v>3342</v>
      </c>
      <c r="B176" s="58" t="s">
        <v>3347</v>
      </c>
      <c r="C176" s="55" t="s">
        <v>2246</v>
      </c>
      <c r="D176" s="55">
        <v>120</v>
      </c>
      <c r="E176" s="186" t="s">
        <v>525</v>
      </c>
      <c r="F176" s="201" t="s">
        <v>972</v>
      </c>
      <c r="G176" s="186" t="s">
        <v>1871</v>
      </c>
      <c r="H176" s="55" t="s">
        <v>2252</v>
      </c>
      <c r="I176" s="55" t="s">
        <v>2128</v>
      </c>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c r="BM176" s="56"/>
      <c r="BN176" s="56"/>
      <c r="BO176" s="56"/>
      <c r="BP176" s="56"/>
      <c r="BQ176" s="56"/>
      <c r="BR176" s="56"/>
      <c r="BS176" s="56"/>
      <c r="BT176" s="56"/>
      <c r="BU176" s="56"/>
      <c r="BV176" s="56"/>
      <c r="BW176" s="56"/>
      <c r="BX176" s="56"/>
      <c r="BY176" s="56"/>
      <c r="BZ176" s="56"/>
      <c r="CA176" s="56"/>
      <c r="CB176" s="56"/>
      <c r="CC176" s="56"/>
      <c r="CD176" s="56"/>
      <c r="CE176" s="56"/>
      <c r="CF176" s="56"/>
      <c r="CG176" s="56"/>
      <c r="CH176" s="56"/>
      <c r="CI176" s="56"/>
      <c r="CJ176" s="56"/>
      <c r="CK176" s="56"/>
      <c r="CL176" s="56"/>
      <c r="CM176" s="56"/>
      <c r="CN176" s="56"/>
      <c r="CO176" s="56"/>
      <c r="CP176" s="56"/>
      <c r="CQ176" s="56"/>
      <c r="CR176" s="56"/>
      <c r="CS176" s="56"/>
      <c r="CT176" s="56"/>
      <c r="CU176" s="56"/>
      <c r="CV176" s="56"/>
      <c r="CW176" s="56"/>
      <c r="CX176" s="56"/>
      <c r="CY176" s="56"/>
      <c r="CZ176" s="56"/>
      <c r="DA176" s="56"/>
      <c r="DB176" s="56"/>
      <c r="DC176" s="56"/>
      <c r="DD176" s="56"/>
      <c r="DE176" s="56"/>
      <c r="DF176" s="56"/>
      <c r="DG176" s="56"/>
      <c r="DH176" s="56"/>
      <c r="DI176" s="56"/>
      <c r="DJ176" s="56"/>
      <c r="DK176" s="56"/>
      <c r="DL176" s="56"/>
      <c r="DM176" s="56"/>
      <c r="DN176" s="56"/>
      <c r="DO176" s="56"/>
      <c r="DP176" s="56"/>
      <c r="DQ176" s="56"/>
      <c r="DR176" s="56"/>
      <c r="DS176" s="56"/>
      <c r="DT176" s="56"/>
      <c r="DU176" s="56"/>
      <c r="DV176" s="56"/>
      <c r="DW176" s="56"/>
      <c r="DX176" s="56"/>
      <c r="DY176" s="56"/>
      <c r="DZ176" s="56"/>
      <c r="EA176" s="56"/>
      <c r="EB176" s="56"/>
      <c r="EC176" s="56"/>
      <c r="ED176" s="56"/>
      <c r="EE176" s="56"/>
      <c r="EF176" s="56"/>
      <c r="EG176" s="56"/>
      <c r="EH176" s="56"/>
      <c r="EI176" s="56"/>
      <c r="EJ176" s="56"/>
      <c r="EK176" s="56"/>
      <c r="EL176" s="56"/>
      <c r="EM176" s="56"/>
      <c r="EN176" s="56"/>
      <c r="EO176" s="56"/>
      <c r="EP176" s="56"/>
      <c r="EQ176" s="56"/>
      <c r="ER176" s="56"/>
      <c r="ES176" s="56"/>
      <c r="ET176" s="56"/>
      <c r="EU176" s="56"/>
      <c r="EV176" s="56"/>
      <c r="EW176" s="56"/>
      <c r="EX176" s="56"/>
      <c r="EY176" s="56"/>
      <c r="EZ176" s="56"/>
      <c r="FA176" s="56"/>
      <c r="FB176" s="56"/>
      <c r="FC176" s="56"/>
      <c r="FD176" s="56"/>
      <c r="FE176" s="56"/>
      <c r="FF176" s="56"/>
      <c r="FG176" s="56"/>
      <c r="FH176" s="56"/>
      <c r="FI176" s="56"/>
      <c r="FJ176" s="56"/>
      <c r="FK176" s="56"/>
      <c r="FL176" s="56"/>
      <c r="FM176" s="56"/>
      <c r="FN176" s="56"/>
      <c r="FO176" s="56"/>
      <c r="FP176" s="56"/>
      <c r="FQ176" s="56"/>
      <c r="FR176" s="56"/>
      <c r="FS176" s="56"/>
      <c r="FT176" s="56"/>
      <c r="FU176" s="56"/>
      <c r="FV176" s="56"/>
      <c r="FW176" s="56"/>
      <c r="FX176" s="56"/>
      <c r="FY176" s="56"/>
      <c r="FZ176" s="56"/>
      <c r="GA176" s="56"/>
      <c r="GB176" s="56"/>
      <c r="GC176" s="56"/>
      <c r="GD176" s="56"/>
      <c r="GE176" s="56"/>
      <c r="GF176" s="56"/>
      <c r="GG176" s="56"/>
      <c r="GH176" s="56"/>
      <c r="GI176" s="56"/>
      <c r="GJ176" s="56"/>
      <c r="GK176" s="56"/>
      <c r="GL176" s="56"/>
      <c r="GM176" s="56"/>
      <c r="GN176" s="56"/>
      <c r="GO176" s="56"/>
      <c r="GP176" s="56"/>
      <c r="GQ176" s="56"/>
      <c r="GR176" s="56"/>
      <c r="GS176" s="56"/>
      <c r="GT176" s="56"/>
      <c r="GU176" s="56"/>
      <c r="GV176" s="56"/>
      <c r="GW176" s="56"/>
      <c r="GX176" s="56"/>
      <c r="GY176" s="56"/>
      <c r="GZ176" s="56"/>
      <c r="HA176" s="56"/>
      <c r="HB176" s="56"/>
      <c r="HC176" s="56"/>
      <c r="HD176" s="56"/>
      <c r="HE176" s="56"/>
      <c r="HF176" s="56"/>
      <c r="HG176" s="56"/>
      <c r="HH176" s="56"/>
      <c r="HI176" s="56"/>
      <c r="HJ176" s="56"/>
      <c r="HK176" s="56"/>
      <c r="HL176" s="56"/>
      <c r="HM176" s="56"/>
      <c r="HN176" s="56"/>
      <c r="HO176" s="56"/>
      <c r="HP176" s="56"/>
      <c r="HQ176" s="56"/>
      <c r="HR176" s="56"/>
      <c r="HS176" s="56"/>
      <c r="HT176" s="56"/>
      <c r="HU176" s="56"/>
      <c r="HV176" s="56"/>
      <c r="HW176" s="56"/>
      <c r="HX176" s="56"/>
      <c r="HY176" s="56"/>
      <c r="HZ176" s="56"/>
      <c r="IA176" s="56"/>
      <c r="IB176" s="56"/>
      <c r="IC176" s="56"/>
      <c r="ID176" s="56"/>
      <c r="IE176" s="56"/>
      <c r="IF176" s="56"/>
      <c r="IG176" s="56"/>
      <c r="IH176" s="56"/>
      <c r="II176" s="56"/>
      <c r="IJ176" s="56"/>
      <c r="IK176" s="56"/>
      <c r="IL176" s="56"/>
      <c r="IM176" s="56"/>
      <c r="IN176" s="56"/>
      <c r="IO176" s="56"/>
      <c r="IP176" s="56"/>
      <c r="IQ176" s="56"/>
      <c r="IR176" s="56"/>
      <c r="IS176" s="56"/>
      <c r="IT176" s="56"/>
      <c r="IU176" s="56"/>
    </row>
    <row r="177" spans="1:255" ht="12.75">
      <c r="A177" s="57" t="s">
        <v>3342</v>
      </c>
      <c r="B177" s="58" t="s">
        <v>3347</v>
      </c>
      <c r="C177" s="55" t="s">
        <v>2246</v>
      </c>
      <c r="D177" s="55">
        <v>120</v>
      </c>
      <c r="E177" s="186" t="s">
        <v>526</v>
      </c>
      <c r="F177" s="201" t="s">
        <v>973</v>
      </c>
      <c r="G177" s="186" t="s">
        <v>1872</v>
      </c>
      <c r="H177" s="55" t="s">
        <v>2252</v>
      </c>
      <c r="I177" s="55" t="s">
        <v>2128</v>
      </c>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c r="BM177" s="56"/>
      <c r="BN177" s="56"/>
      <c r="BO177" s="56"/>
      <c r="BP177" s="56"/>
      <c r="BQ177" s="56"/>
      <c r="BR177" s="56"/>
      <c r="BS177" s="56"/>
      <c r="BT177" s="56"/>
      <c r="BU177" s="56"/>
      <c r="BV177" s="56"/>
      <c r="BW177" s="56"/>
      <c r="BX177" s="56"/>
      <c r="BY177" s="56"/>
      <c r="BZ177" s="56"/>
      <c r="CA177" s="56"/>
      <c r="CB177" s="56"/>
      <c r="CC177" s="56"/>
      <c r="CD177" s="56"/>
      <c r="CE177" s="56"/>
      <c r="CF177" s="56"/>
      <c r="CG177" s="56"/>
      <c r="CH177" s="56"/>
      <c r="CI177" s="56"/>
      <c r="CJ177" s="56"/>
      <c r="CK177" s="56"/>
      <c r="CL177" s="56"/>
      <c r="CM177" s="56"/>
      <c r="CN177" s="56"/>
      <c r="CO177" s="56"/>
      <c r="CP177" s="56"/>
      <c r="CQ177" s="56"/>
      <c r="CR177" s="56"/>
      <c r="CS177" s="56"/>
      <c r="CT177" s="56"/>
      <c r="CU177" s="56"/>
      <c r="CV177" s="56"/>
      <c r="CW177" s="56"/>
      <c r="CX177" s="56"/>
      <c r="CY177" s="56"/>
      <c r="CZ177" s="56"/>
      <c r="DA177" s="56"/>
      <c r="DB177" s="56"/>
      <c r="DC177" s="56"/>
      <c r="DD177" s="56"/>
      <c r="DE177" s="56"/>
      <c r="DF177" s="56"/>
      <c r="DG177" s="56"/>
      <c r="DH177" s="56"/>
      <c r="DI177" s="56"/>
      <c r="DJ177" s="56"/>
      <c r="DK177" s="56"/>
      <c r="DL177" s="56"/>
      <c r="DM177" s="56"/>
      <c r="DN177" s="56"/>
      <c r="DO177" s="56"/>
      <c r="DP177" s="56"/>
      <c r="DQ177" s="56"/>
      <c r="DR177" s="56"/>
      <c r="DS177" s="56"/>
      <c r="DT177" s="56"/>
      <c r="DU177" s="56"/>
      <c r="DV177" s="56"/>
      <c r="DW177" s="56"/>
      <c r="DX177" s="56"/>
      <c r="DY177" s="56"/>
      <c r="DZ177" s="56"/>
      <c r="EA177" s="56"/>
      <c r="EB177" s="56"/>
      <c r="EC177" s="56"/>
      <c r="ED177" s="56"/>
      <c r="EE177" s="56"/>
      <c r="EF177" s="56"/>
      <c r="EG177" s="56"/>
      <c r="EH177" s="56"/>
      <c r="EI177" s="56"/>
      <c r="EJ177" s="56"/>
      <c r="EK177" s="56"/>
      <c r="EL177" s="56"/>
      <c r="EM177" s="56"/>
      <c r="EN177" s="56"/>
      <c r="EO177" s="56"/>
      <c r="EP177" s="56"/>
      <c r="EQ177" s="56"/>
      <c r="ER177" s="56"/>
      <c r="ES177" s="56"/>
      <c r="ET177" s="56"/>
      <c r="EU177" s="56"/>
      <c r="EV177" s="56"/>
      <c r="EW177" s="56"/>
      <c r="EX177" s="56"/>
      <c r="EY177" s="56"/>
      <c r="EZ177" s="56"/>
      <c r="FA177" s="56"/>
      <c r="FB177" s="56"/>
      <c r="FC177" s="56"/>
      <c r="FD177" s="56"/>
      <c r="FE177" s="56"/>
      <c r="FF177" s="56"/>
      <c r="FG177" s="56"/>
      <c r="FH177" s="56"/>
      <c r="FI177" s="56"/>
      <c r="FJ177" s="56"/>
      <c r="FK177" s="56"/>
      <c r="FL177" s="56"/>
      <c r="FM177" s="56"/>
      <c r="FN177" s="56"/>
      <c r="FO177" s="56"/>
      <c r="FP177" s="56"/>
      <c r="FQ177" s="56"/>
      <c r="FR177" s="56"/>
      <c r="FS177" s="56"/>
      <c r="FT177" s="56"/>
      <c r="FU177" s="56"/>
      <c r="FV177" s="56"/>
      <c r="FW177" s="56"/>
      <c r="FX177" s="56"/>
      <c r="FY177" s="56"/>
      <c r="FZ177" s="56"/>
      <c r="GA177" s="56"/>
      <c r="GB177" s="56"/>
      <c r="GC177" s="56"/>
      <c r="GD177" s="56"/>
      <c r="GE177" s="56"/>
      <c r="GF177" s="56"/>
      <c r="GG177" s="56"/>
      <c r="GH177" s="56"/>
      <c r="GI177" s="56"/>
      <c r="GJ177" s="56"/>
      <c r="GK177" s="56"/>
      <c r="GL177" s="56"/>
      <c r="GM177" s="56"/>
      <c r="GN177" s="56"/>
      <c r="GO177" s="56"/>
      <c r="GP177" s="56"/>
      <c r="GQ177" s="56"/>
      <c r="GR177" s="56"/>
      <c r="GS177" s="56"/>
      <c r="GT177" s="56"/>
      <c r="GU177" s="56"/>
      <c r="GV177" s="56"/>
      <c r="GW177" s="56"/>
      <c r="GX177" s="56"/>
      <c r="GY177" s="56"/>
      <c r="GZ177" s="56"/>
      <c r="HA177" s="56"/>
      <c r="HB177" s="56"/>
      <c r="HC177" s="56"/>
      <c r="HD177" s="56"/>
      <c r="HE177" s="56"/>
      <c r="HF177" s="56"/>
      <c r="HG177" s="56"/>
      <c r="HH177" s="56"/>
      <c r="HI177" s="56"/>
      <c r="HJ177" s="56"/>
      <c r="HK177" s="56"/>
      <c r="HL177" s="56"/>
      <c r="HM177" s="56"/>
      <c r="HN177" s="56"/>
      <c r="HO177" s="56"/>
      <c r="HP177" s="56"/>
      <c r="HQ177" s="56"/>
      <c r="HR177" s="56"/>
      <c r="HS177" s="56"/>
      <c r="HT177" s="56"/>
      <c r="HU177" s="56"/>
      <c r="HV177" s="56"/>
      <c r="HW177" s="56"/>
      <c r="HX177" s="56"/>
      <c r="HY177" s="56"/>
      <c r="HZ177" s="56"/>
      <c r="IA177" s="56"/>
      <c r="IB177" s="56"/>
      <c r="IC177" s="56"/>
      <c r="ID177" s="56"/>
      <c r="IE177" s="56"/>
      <c r="IF177" s="56"/>
      <c r="IG177" s="56"/>
      <c r="IH177" s="56"/>
      <c r="II177" s="56"/>
      <c r="IJ177" s="56"/>
      <c r="IK177" s="56"/>
      <c r="IL177" s="56"/>
      <c r="IM177" s="56"/>
      <c r="IN177" s="56"/>
      <c r="IO177" s="56"/>
      <c r="IP177" s="56"/>
      <c r="IQ177" s="56"/>
      <c r="IR177" s="56"/>
      <c r="IS177" s="56"/>
      <c r="IT177" s="56"/>
      <c r="IU177" s="56"/>
    </row>
    <row r="178" spans="1:255" ht="12.75">
      <c r="A178" s="57" t="s">
        <v>3342</v>
      </c>
      <c r="B178" s="58" t="s">
        <v>1259</v>
      </c>
      <c r="C178" s="55" t="s">
        <v>2246</v>
      </c>
      <c r="D178" s="55">
        <v>60</v>
      </c>
      <c r="E178" s="186" t="s">
        <v>527</v>
      </c>
      <c r="F178" s="201" t="s">
        <v>974</v>
      </c>
      <c r="G178" s="186" t="s">
        <v>1871</v>
      </c>
      <c r="H178" s="55" t="s">
        <v>2252</v>
      </c>
      <c r="I178" s="55" t="s">
        <v>1258</v>
      </c>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c r="BM178" s="56"/>
      <c r="BN178" s="56"/>
      <c r="BO178" s="56"/>
      <c r="BP178" s="56"/>
      <c r="BQ178" s="56"/>
      <c r="BR178" s="56"/>
      <c r="BS178" s="56"/>
      <c r="BT178" s="56"/>
      <c r="BU178" s="56"/>
      <c r="BV178" s="56"/>
      <c r="BW178" s="56"/>
      <c r="BX178" s="56"/>
      <c r="BY178" s="56"/>
      <c r="BZ178" s="56"/>
      <c r="CA178" s="56"/>
      <c r="CB178" s="56"/>
      <c r="CC178" s="56"/>
      <c r="CD178" s="56"/>
      <c r="CE178" s="56"/>
      <c r="CF178" s="56"/>
      <c r="CG178" s="56"/>
      <c r="CH178" s="56"/>
      <c r="CI178" s="56"/>
      <c r="CJ178" s="56"/>
      <c r="CK178" s="56"/>
      <c r="CL178" s="56"/>
      <c r="CM178" s="56"/>
      <c r="CN178" s="56"/>
      <c r="CO178" s="56"/>
      <c r="CP178" s="56"/>
      <c r="CQ178" s="56"/>
      <c r="CR178" s="56"/>
      <c r="CS178" s="56"/>
      <c r="CT178" s="56"/>
      <c r="CU178" s="56"/>
      <c r="CV178" s="56"/>
      <c r="CW178" s="56"/>
      <c r="CX178" s="56"/>
      <c r="CY178" s="56"/>
      <c r="CZ178" s="56"/>
      <c r="DA178" s="56"/>
      <c r="DB178" s="56"/>
      <c r="DC178" s="56"/>
      <c r="DD178" s="56"/>
      <c r="DE178" s="56"/>
      <c r="DF178" s="56"/>
      <c r="DG178" s="56"/>
      <c r="DH178" s="56"/>
      <c r="DI178" s="56"/>
      <c r="DJ178" s="56"/>
      <c r="DK178" s="56"/>
      <c r="DL178" s="56"/>
      <c r="DM178" s="56"/>
      <c r="DN178" s="56"/>
      <c r="DO178" s="56"/>
      <c r="DP178" s="56"/>
      <c r="DQ178" s="56"/>
      <c r="DR178" s="56"/>
      <c r="DS178" s="56"/>
      <c r="DT178" s="56"/>
      <c r="DU178" s="56"/>
      <c r="DV178" s="56"/>
      <c r="DW178" s="56"/>
      <c r="DX178" s="56"/>
      <c r="DY178" s="56"/>
      <c r="DZ178" s="56"/>
      <c r="EA178" s="56"/>
      <c r="EB178" s="56"/>
      <c r="EC178" s="56"/>
      <c r="ED178" s="56"/>
      <c r="EE178" s="56"/>
      <c r="EF178" s="56"/>
      <c r="EG178" s="56"/>
      <c r="EH178" s="56"/>
      <c r="EI178" s="56"/>
      <c r="EJ178" s="56"/>
      <c r="EK178" s="56"/>
      <c r="EL178" s="56"/>
      <c r="EM178" s="56"/>
      <c r="EN178" s="56"/>
      <c r="EO178" s="56"/>
      <c r="EP178" s="56"/>
      <c r="EQ178" s="56"/>
      <c r="ER178" s="56"/>
      <c r="ES178" s="56"/>
      <c r="ET178" s="56"/>
      <c r="EU178" s="56"/>
      <c r="EV178" s="56"/>
      <c r="EW178" s="56"/>
      <c r="EX178" s="56"/>
      <c r="EY178" s="56"/>
      <c r="EZ178" s="56"/>
      <c r="FA178" s="56"/>
      <c r="FB178" s="56"/>
      <c r="FC178" s="56"/>
      <c r="FD178" s="56"/>
      <c r="FE178" s="56"/>
      <c r="FF178" s="56"/>
      <c r="FG178" s="56"/>
      <c r="FH178" s="56"/>
      <c r="FI178" s="56"/>
      <c r="FJ178" s="56"/>
      <c r="FK178" s="56"/>
      <c r="FL178" s="56"/>
      <c r="FM178" s="56"/>
      <c r="FN178" s="56"/>
      <c r="FO178" s="56"/>
      <c r="FP178" s="56"/>
      <c r="FQ178" s="56"/>
      <c r="FR178" s="56"/>
      <c r="FS178" s="56"/>
      <c r="FT178" s="56"/>
      <c r="FU178" s="56"/>
      <c r="FV178" s="56"/>
      <c r="FW178" s="56"/>
      <c r="FX178" s="56"/>
      <c r="FY178" s="56"/>
      <c r="FZ178" s="56"/>
      <c r="GA178" s="56"/>
      <c r="GB178" s="56"/>
      <c r="GC178" s="56"/>
      <c r="GD178" s="56"/>
      <c r="GE178" s="56"/>
      <c r="GF178" s="56"/>
      <c r="GG178" s="56"/>
      <c r="GH178" s="56"/>
      <c r="GI178" s="56"/>
      <c r="GJ178" s="56"/>
      <c r="GK178" s="56"/>
      <c r="GL178" s="56"/>
      <c r="GM178" s="56"/>
      <c r="GN178" s="56"/>
      <c r="GO178" s="56"/>
      <c r="GP178" s="56"/>
      <c r="GQ178" s="56"/>
      <c r="GR178" s="56"/>
      <c r="GS178" s="56"/>
      <c r="GT178" s="56"/>
      <c r="GU178" s="56"/>
      <c r="GV178" s="56"/>
      <c r="GW178" s="56"/>
      <c r="GX178" s="56"/>
      <c r="GY178" s="56"/>
      <c r="GZ178" s="56"/>
      <c r="HA178" s="56"/>
      <c r="HB178" s="56"/>
      <c r="HC178" s="56"/>
      <c r="HD178" s="56"/>
      <c r="HE178" s="56"/>
      <c r="HF178" s="56"/>
      <c r="HG178" s="56"/>
      <c r="HH178" s="56"/>
      <c r="HI178" s="56"/>
      <c r="HJ178" s="56"/>
      <c r="HK178" s="56"/>
      <c r="HL178" s="56"/>
      <c r="HM178" s="56"/>
      <c r="HN178" s="56"/>
      <c r="HO178" s="56"/>
      <c r="HP178" s="56"/>
      <c r="HQ178" s="56"/>
      <c r="HR178" s="56"/>
      <c r="HS178" s="56"/>
      <c r="HT178" s="56"/>
      <c r="HU178" s="56"/>
      <c r="HV178" s="56"/>
      <c r="HW178" s="56"/>
      <c r="HX178" s="56"/>
      <c r="HY178" s="56"/>
      <c r="HZ178" s="56"/>
      <c r="IA178" s="56"/>
      <c r="IB178" s="56"/>
      <c r="IC178" s="56"/>
      <c r="ID178" s="56"/>
      <c r="IE178" s="56"/>
      <c r="IF178" s="56"/>
      <c r="IG178" s="56"/>
      <c r="IH178" s="56"/>
      <c r="II178" s="56"/>
      <c r="IJ178" s="56"/>
      <c r="IK178" s="56"/>
      <c r="IL178" s="56"/>
      <c r="IM178" s="56"/>
      <c r="IN178" s="56"/>
      <c r="IO178" s="56"/>
      <c r="IP178" s="56"/>
      <c r="IQ178" s="56"/>
      <c r="IR178" s="56"/>
      <c r="IS178" s="56"/>
      <c r="IT178" s="56"/>
      <c r="IU178" s="56"/>
    </row>
    <row r="179" spans="1:255" ht="12.75">
      <c r="A179" s="57" t="s">
        <v>3342</v>
      </c>
      <c r="B179" s="58" t="s">
        <v>1259</v>
      </c>
      <c r="C179" s="55" t="s">
        <v>2246</v>
      </c>
      <c r="D179" s="55">
        <v>60</v>
      </c>
      <c r="E179" s="187" t="s">
        <v>528</v>
      </c>
      <c r="F179" s="200" t="s">
        <v>975</v>
      </c>
      <c r="G179" s="187" t="s">
        <v>1872</v>
      </c>
      <c r="H179" s="55" t="s">
        <v>2252</v>
      </c>
      <c r="I179" s="55" t="s">
        <v>1258</v>
      </c>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DK179" s="56"/>
      <c r="DL179" s="56"/>
      <c r="DM179" s="56"/>
      <c r="DN179" s="56"/>
      <c r="DO179" s="56"/>
      <c r="DP179" s="56"/>
      <c r="DQ179" s="56"/>
      <c r="DR179" s="56"/>
      <c r="DS179" s="56"/>
      <c r="DT179" s="56"/>
      <c r="DU179" s="56"/>
      <c r="DV179" s="56"/>
      <c r="DW179" s="56"/>
      <c r="DX179" s="56"/>
      <c r="DY179" s="56"/>
      <c r="DZ179" s="56"/>
      <c r="EA179" s="56"/>
      <c r="EB179" s="56"/>
      <c r="EC179" s="56"/>
      <c r="ED179" s="56"/>
      <c r="EE179" s="56"/>
      <c r="EF179" s="56"/>
      <c r="EG179" s="56"/>
      <c r="EH179" s="56"/>
      <c r="EI179" s="56"/>
      <c r="EJ179" s="56"/>
      <c r="EK179" s="56"/>
      <c r="EL179" s="56"/>
      <c r="EM179" s="56"/>
      <c r="EN179" s="56"/>
      <c r="EO179" s="56"/>
      <c r="EP179" s="56"/>
      <c r="EQ179" s="56"/>
      <c r="ER179" s="56"/>
      <c r="ES179" s="56"/>
      <c r="ET179" s="56"/>
      <c r="EU179" s="56"/>
      <c r="EV179" s="56"/>
      <c r="EW179" s="56"/>
      <c r="EX179" s="56"/>
      <c r="EY179" s="56"/>
      <c r="EZ179" s="56"/>
      <c r="FA179" s="56"/>
      <c r="FB179" s="56"/>
      <c r="FC179" s="56"/>
      <c r="FD179" s="56"/>
      <c r="FE179" s="56"/>
      <c r="FF179" s="56"/>
      <c r="FG179" s="56"/>
      <c r="FH179" s="56"/>
      <c r="FI179" s="56"/>
      <c r="FJ179" s="56"/>
      <c r="FK179" s="56"/>
      <c r="FL179" s="56"/>
      <c r="FM179" s="56"/>
      <c r="FN179" s="56"/>
      <c r="FO179" s="56"/>
      <c r="FP179" s="56"/>
      <c r="FQ179" s="56"/>
      <c r="FR179" s="56"/>
      <c r="FS179" s="56"/>
      <c r="FT179" s="56"/>
      <c r="FU179" s="56"/>
      <c r="FV179" s="56"/>
      <c r="FW179" s="56"/>
      <c r="FX179" s="56"/>
      <c r="FY179" s="56"/>
      <c r="FZ179" s="56"/>
      <c r="GA179" s="56"/>
      <c r="GB179" s="56"/>
      <c r="GC179" s="56"/>
      <c r="GD179" s="56"/>
      <c r="GE179" s="56"/>
      <c r="GF179" s="56"/>
      <c r="GG179" s="56"/>
      <c r="GH179" s="56"/>
      <c r="GI179" s="56"/>
      <c r="GJ179" s="56"/>
      <c r="GK179" s="56"/>
      <c r="GL179" s="56"/>
      <c r="GM179" s="56"/>
      <c r="GN179" s="56"/>
      <c r="GO179" s="56"/>
      <c r="GP179" s="56"/>
      <c r="GQ179" s="56"/>
      <c r="GR179" s="56"/>
      <c r="GS179" s="56"/>
      <c r="GT179" s="56"/>
      <c r="GU179" s="56"/>
      <c r="GV179" s="56"/>
      <c r="GW179" s="56"/>
      <c r="GX179" s="56"/>
      <c r="GY179" s="56"/>
      <c r="GZ179" s="56"/>
      <c r="HA179" s="56"/>
      <c r="HB179" s="56"/>
      <c r="HC179" s="56"/>
      <c r="HD179" s="56"/>
      <c r="HE179" s="56"/>
      <c r="HF179" s="56"/>
      <c r="HG179" s="56"/>
      <c r="HH179" s="56"/>
      <c r="HI179" s="56"/>
      <c r="HJ179" s="56"/>
      <c r="HK179" s="56"/>
      <c r="HL179" s="56"/>
      <c r="HM179" s="56"/>
      <c r="HN179" s="56"/>
      <c r="HO179" s="56"/>
      <c r="HP179" s="56"/>
      <c r="HQ179" s="56"/>
      <c r="HR179" s="56"/>
      <c r="HS179" s="56"/>
      <c r="HT179" s="56"/>
      <c r="HU179" s="56"/>
      <c r="HV179" s="56"/>
      <c r="HW179" s="56"/>
      <c r="HX179" s="56"/>
      <c r="HY179" s="56"/>
      <c r="HZ179" s="56"/>
      <c r="IA179" s="56"/>
      <c r="IB179" s="56"/>
      <c r="IC179" s="56"/>
      <c r="ID179" s="56"/>
      <c r="IE179" s="56"/>
      <c r="IF179" s="56"/>
      <c r="IG179" s="56"/>
      <c r="IH179" s="56"/>
      <c r="II179" s="56"/>
      <c r="IJ179" s="56"/>
      <c r="IK179" s="56"/>
      <c r="IL179" s="56"/>
      <c r="IM179" s="56"/>
      <c r="IN179" s="56"/>
      <c r="IO179" s="56"/>
      <c r="IP179" s="56"/>
      <c r="IQ179" s="56"/>
      <c r="IR179" s="56"/>
      <c r="IS179" s="56"/>
      <c r="IT179" s="56"/>
      <c r="IU179" s="56"/>
    </row>
    <row r="180" spans="1:255" ht="12.75">
      <c r="A180" s="57" t="s">
        <v>3342</v>
      </c>
      <c r="B180" s="58" t="s">
        <v>3347</v>
      </c>
      <c r="C180" s="55" t="s">
        <v>2246</v>
      </c>
      <c r="D180" s="55">
        <v>120</v>
      </c>
      <c r="E180" s="186" t="s">
        <v>529</v>
      </c>
      <c r="F180" s="201" t="s">
        <v>976</v>
      </c>
      <c r="G180" s="186" t="s">
        <v>1871</v>
      </c>
      <c r="H180" s="55" t="s">
        <v>2252</v>
      </c>
      <c r="I180" s="55" t="s">
        <v>1258</v>
      </c>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c r="BM180" s="56"/>
      <c r="BN180" s="56"/>
      <c r="BO180" s="56"/>
      <c r="BP180" s="56"/>
      <c r="BQ180" s="56"/>
      <c r="BR180" s="56"/>
      <c r="BS180" s="56"/>
      <c r="BT180" s="56"/>
      <c r="BU180" s="56"/>
      <c r="BV180" s="56"/>
      <c r="BW180" s="56"/>
      <c r="BX180" s="56"/>
      <c r="BY180" s="56"/>
      <c r="BZ180" s="56"/>
      <c r="CA180" s="56"/>
      <c r="CB180" s="56"/>
      <c r="CC180" s="56"/>
      <c r="CD180" s="56"/>
      <c r="CE180" s="56"/>
      <c r="CF180" s="56"/>
      <c r="CG180" s="56"/>
      <c r="CH180" s="56"/>
      <c r="CI180" s="56"/>
      <c r="CJ180" s="56"/>
      <c r="CK180" s="56"/>
      <c r="CL180" s="56"/>
      <c r="CM180" s="56"/>
      <c r="CN180" s="56"/>
      <c r="CO180" s="56"/>
      <c r="CP180" s="56"/>
      <c r="CQ180" s="56"/>
      <c r="CR180" s="56"/>
      <c r="CS180" s="56"/>
      <c r="CT180" s="56"/>
      <c r="CU180" s="56"/>
      <c r="CV180" s="56"/>
      <c r="CW180" s="56"/>
      <c r="CX180" s="56"/>
      <c r="CY180" s="56"/>
      <c r="CZ180" s="56"/>
      <c r="DA180" s="56"/>
      <c r="DB180" s="56"/>
      <c r="DC180" s="56"/>
      <c r="DD180" s="56"/>
      <c r="DE180" s="56"/>
      <c r="DF180" s="56"/>
      <c r="DG180" s="56"/>
      <c r="DH180" s="56"/>
      <c r="DI180" s="56"/>
      <c r="DJ180" s="56"/>
      <c r="DK180" s="56"/>
      <c r="DL180" s="56"/>
      <c r="DM180" s="56"/>
      <c r="DN180" s="56"/>
      <c r="DO180" s="56"/>
      <c r="DP180" s="56"/>
      <c r="DQ180" s="56"/>
      <c r="DR180" s="56"/>
      <c r="DS180" s="56"/>
      <c r="DT180" s="56"/>
      <c r="DU180" s="56"/>
      <c r="DV180" s="56"/>
      <c r="DW180" s="56"/>
      <c r="DX180" s="56"/>
      <c r="DY180" s="56"/>
      <c r="DZ180" s="56"/>
      <c r="EA180" s="56"/>
      <c r="EB180" s="56"/>
      <c r="EC180" s="56"/>
      <c r="ED180" s="56"/>
      <c r="EE180" s="56"/>
      <c r="EF180" s="56"/>
      <c r="EG180" s="56"/>
      <c r="EH180" s="56"/>
      <c r="EI180" s="56"/>
      <c r="EJ180" s="56"/>
      <c r="EK180" s="56"/>
      <c r="EL180" s="56"/>
      <c r="EM180" s="56"/>
      <c r="EN180" s="56"/>
      <c r="EO180" s="56"/>
      <c r="EP180" s="56"/>
      <c r="EQ180" s="56"/>
      <c r="ER180" s="56"/>
      <c r="ES180" s="56"/>
      <c r="ET180" s="56"/>
      <c r="EU180" s="56"/>
      <c r="EV180" s="56"/>
      <c r="EW180" s="56"/>
      <c r="EX180" s="56"/>
      <c r="EY180" s="56"/>
      <c r="EZ180" s="56"/>
      <c r="FA180" s="56"/>
      <c r="FB180" s="56"/>
      <c r="FC180" s="56"/>
      <c r="FD180" s="56"/>
      <c r="FE180" s="56"/>
      <c r="FF180" s="56"/>
      <c r="FG180" s="56"/>
      <c r="FH180" s="56"/>
      <c r="FI180" s="56"/>
      <c r="FJ180" s="56"/>
      <c r="FK180" s="56"/>
      <c r="FL180" s="56"/>
      <c r="FM180" s="56"/>
      <c r="FN180" s="56"/>
      <c r="FO180" s="56"/>
      <c r="FP180" s="56"/>
      <c r="FQ180" s="56"/>
      <c r="FR180" s="56"/>
      <c r="FS180" s="56"/>
      <c r="FT180" s="56"/>
      <c r="FU180" s="56"/>
      <c r="FV180" s="56"/>
      <c r="FW180" s="56"/>
      <c r="FX180" s="56"/>
      <c r="FY180" s="56"/>
      <c r="FZ180" s="56"/>
      <c r="GA180" s="56"/>
      <c r="GB180" s="56"/>
      <c r="GC180" s="56"/>
      <c r="GD180" s="56"/>
      <c r="GE180" s="56"/>
      <c r="GF180" s="56"/>
      <c r="GG180" s="56"/>
      <c r="GH180" s="56"/>
      <c r="GI180" s="56"/>
      <c r="GJ180" s="56"/>
      <c r="GK180" s="56"/>
      <c r="GL180" s="56"/>
      <c r="GM180" s="56"/>
      <c r="GN180" s="56"/>
      <c r="GO180" s="56"/>
      <c r="GP180" s="56"/>
      <c r="GQ180" s="56"/>
      <c r="GR180" s="56"/>
      <c r="GS180" s="56"/>
      <c r="GT180" s="56"/>
      <c r="GU180" s="56"/>
      <c r="GV180" s="56"/>
      <c r="GW180" s="56"/>
      <c r="GX180" s="56"/>
      <c r="GY180" s="56"/>
      <c r="GZ180" s="56"/>
      <c r="HA180" s="56"/>
      <c r="HB180" s="56"/>
      <c r="HC180" s="56"/>
      <c r="HD180" s="56"/>
      <c r="HE180" s="56"/>
      <c r="HF180" s="56"/>
      <c r="HG180" s="56"/>
      <c r="HH180" s="56"/>
      <c r="HI180" s="56"/>
      <c r="HJ180" s="56"/>
      <c r="HK180" s="56"/>
      <c r="HL180" s="56"/>
      <c r="HM180" s="56"/>
      <c r="HN180" s="56"/>
      <c r="HO180" s="56"/>
      <c r="HP180" s="56"/>
      <c r="HQ180" s="56"/>
      <c r="HR180" s="56"/>
      <c r="HS180" s="56"/>
      <c r="HT180" s="56"/>
      <c r="HU180" s="56"/>
      <c r="HV180" s="56"/>
      <c r="HW180" s="56"/>
      <c r="HX180" s="56"/>
      <c r="HY180" s="56"/>
      <c r="HZ180" s="56"/>
      <c r="IA180" s="56"/>
      <c r="IB180" s="56"/>
      <c r="IC180" s="56"/>
      <c r="ID180" s="56"/>
      <c r="IE180" s="56"/>
      <c r="IF180" s="56"/>
      <c r="IG180" s="56"/>
      <c r="IH180" s="56"/>
      <c r="II180" s="56"/>
      <c r="IJ180" s="56"/>
      <c r="IK180" s="56"/>
      <c r="IL180" s="56"/>
      <c r="IM180" s="56"/>
      <c r="IN180" s="56"/>
      <c r="IO180" s="56"/>
      <c r="IP180" s="56"/>
      <c r="IQ180" s="56"/>
      <c r="IR180" s="56"/>
      <c r="IS180" s="56"/>
      <c r="IT180" s="56"/>
      <c r="IU180" s="56"/>
    </row>
    <row r="181" spans="1:255" ht="12.75">
      <c r="A181" s="57" t="s">
        <v>3342</v>
      </c>
      <c r="B181" s="58" t="s">
        <v>3347</v>
      </c>
      <c r="C181" s="55" t="s">
        <v>2246</v>
      </c>
      <c r="D181" s="55">
        <v>120</v>
      </c>
      <c r="E181" s="186" t="s">
        <v>530</v>
      </c>
      <c r="F181" s="201" t="s">
        <v>977</v>
      </c>
      <c r="G181" s="186" t="s">
        <v>1872</v>
      </c>
      <c r="H181" s="55" t="s">
        <v>2252</v>
      </c>
      <c r="I181" s="55" t="s">
        <v>1258</v>
      </c>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c r="BM181" s="56"/>
      <c r="BN181" s="56"/>
      <c r="BO181" s="56"/>
      <c r="BP181" s="56"/>
      <c r="BQ181" s="56"/>
      <c r="BR181" s="56"/>
      <c r="BS181" s="56"/>
      <c r="BT181" s="56"/>
      <c r="BU181" s="56"/>
      <c r="BV181" s="56"/>
      <c r="BW181" s="56"/>
      <c r="BX181" s="56"/>
      <c r="BY181" s="56"/>
      <c r="BZ181" s="56"/>
      <c r="CA181" s="56"/>
      <c r="CB181" s="56"/>
      <c r="CC181" s="56"/>
      <c r="CD181" s="56"/>
      <c r="CE181" s="56"/>
      <c r="CF181" s="56"/>
      <c r="CG181" s="56"/>
      <c r="CH181" s="56"/>
      <c r="CI181" s="56"/>
      <c r="CJ181" s="56"/>
      <c r="CK181" s="56"/>
      <c r="CL181" s="56"/>
      <c r="CM181" s="56"/>
      <c r="CN181" s="56"/>
      <c r="CO181" s="56"/>
      <c r="CP181" s="56"/>
      <c r="CQ181" s="56"/>
      <c r="CR181" s="56"/>
      <c r="CS181" s="56"/>
      <c r="CT181" s="56"/>
      <c r="CU181" s="56"/>
      <c r="CV181" s="56"/>
      <c r="CW181" s="56"/>
      <c r="CX181" s="56"/>
      <c r="CY181" s="56"/>
      <c r="CZ181" s="56"/>
      <c r="DA181" s="56"/>
      <c r="DB181" s="56"/>
      <c r="DC181" s="56"/>
      <c r="DD181" s="56"/>
      <c r="DE181" s="56"/>
      <c r="DF181" s="56"/>
      <c r="DG181" s="56"/>
      <c r="DH181" s="56"/>
      <c r="DI181" s="56"/>
      <c r="DJ181" s="56"/>
      <c r="DK181" s="56"/>
      <c r="DL181" s="56"/>
      <c r="DM181" s="56"/>
      <c r="DN181" s="56"/>
      <c r="DO181" s="56"/>
      <c r="DP181" s="56"/>
      <c r="DQ181" s="56"/>
      <c r="DR181" s="56"/>
      <c r="DS181" s="56"/>
      <c r="DT181" s="56"/>
      <c r="DU181" s="56"/>
      <c r="DV181" s="56"/>
      <c r="DW181" s="56"/>
      <c r="DX181" s="56"/>
      <c r="DY181" s="56"/>
      <c r="DZ181" s="56"/>
      <c r="EA181" s="56"/>
      <c r="EB181" s="56"/>
      <c r="EC181" s="56"/>
      <c r="ED181" s="56"/>
      <c r="EE181" s="56"/>
      <c r="EF181" s="56"/>
      <c r="EG181" s="56"/>
      <c r="EH181" s="56"/>
      <c r="EI181" s="56"/>
      <c r="EJ181" s="56"/>
      <c r="EK181" s="56"/>
      <c r="EL181" s="56"/>
      <c r="EM181" s="56"/>
      <c r="EN181" s="56"/>
      <c r="EO181" s="56"/>
      <c r="EP181" s="56"/>
      <c r="EQ181" s="56"/>
      <c r="ER181" s="56"/>
      <c r="ES181" s="56"/>
      <c r="ET181" s="56"/>
      <c r="EU181" s="56"/>
      <c r="EV181" s="56"/>
      <c r="EW181" s="56"/>
      <c r="EX181" s="56"/>
      <c r="EY181" s="56"/>
      <c r="EZ181" s="56"/>
      <c r="FA181" s="56"/>
      <c r="FB181" s="56"/>
      <c r="FC181" s="56"/>
      <c r="FD181" s="56"/>
      <c r="FE181" s="56"/>
      <c r="FF181" s="56"/>
      <c r="FG181" s="56"/>
      <c r="FH181" s="56"/>
      <c r="FI181" s="56"/>
      <c r="FJ181" s="56"/>
      <c r="FK181" s="56"/>
      <c r="FL181" s="56"/>
      <c r="FM181" s="56"/>
      <c r="FN181" s="56"/>
      <c r="FO181" s="56"/>
      <c r="FP181" s="56"/>
      <c r="FQ181" s="56"/>
      <c r="FR181" s="56"/>
      <c r="FS181" s="56"/>
      <c r="FT181" s="56"/>
      <c r="FU181" s="56"/>
      <c r="FV181" s="56"/>
      <c r="FW181" s="56"/>
      <c r="FX181" s="56"/>
      <c r="FY181" s="56"/>
      <c r="FZ181" s="56"/>
      <c r="GA181" s="56"/>
      <c r="GB181" s="56"/>
      <c r="GC181" s="56"/>
      <c r="GD181" s="56"/>
      <c r="GE181" s="56"/>
      <c r="GF181" s="56"/>
      <c r="GG181" s="56"/>
      <c r="GH181" s="56"/>
      <c r="GI181" s="56"/>
      <c r="GJ181" s="56"/>
      <c r="GK181" s="56"/>
      <c r="GL181" s="56"/>
      <c r="GM181" s="56"/>
      <c r="GN181" s="56"/>
      <c r="GO181" s="56"/>
      <c r="GP181" s="56"/>
      <c r="GQ181" s="56"/>
      <c r="GR181" s="56"/>
      <c r="GS181" s="56"/>
      <c r="GT181" s="56"/>
      <c r="GU181" s="56"/>
      <c r="GV181" s="56"/>
      <c r="GW181" s="56"/>
      <c r="GX181" s="56"/>
      <c r="GY181" s="56"/>
      <c r="GZ181" s="56"/>
      <c r="HA181" s="56"/>
      <c r="HB181" s="56"/>
      <c r="HC181" s="56"/>
      <c r="HD181" s="56"/>
      <c r="HE181" s="56"/>
      <c r="HF181" s="56"/>
      <c r="HG181" s="56"/>
      <c r="HH181" s="56"/>
      <c r="HI181" s="56"/>
      <c r="HJ181" s="56"/>
      <c r="HK181" s="56"/>
      <c r="HL181" s="56"/>
      <c r="HM181" s="56"/>
      <c r="HN181" s="56"/>
      <c r="HO181" s="56"/>
      <c r="HP181" s="56"/>
      <c r="HQ181" s="56"/>
      <c r="HR181" s="56"/>
      <c r="HS181" s="56"/>
      <c r="HT181" s="56"/>
      <c r="HU181" s="56"/>
      <c r="HV181" s="56"/>
      <c r="HW181" s="56"/>
      <c r="HX181" s="56"/>
      <c r="HY181" s="56"/>
      <c r="HZ181" s="56"/>
      <c r="IA181" s="56"/>
      <c r="IB181" s="56"/>
      <c r="IC181" s="56"/>
      <c r="ID181" s="56"/>
      <c r="IE181" s="56"/>
      <c r="IF181" s="56"/>
      <c r="IG181" s="56"/>
      <c r="IH181" s="56"/>
      <c r="II181" s="56"/>
      <c r="IJ181" s="56"/>
      <c r="IK181" s="56"/>
      <c r="IL181" s="56"/>
      <c r="IM181" s="56"/>
      <c r="IN181" s="56"/>
      <c r="IO181" s="56"/>
      <c r="IP181" s="56"/>
      <c r="IQ181" s="56"/>
      <c r="IR181" s="56"/>
      <c r="IS181" s="56"/>
      <c r="IT181" s="56"/>
      <c r="IU181" s="56"/>
    </row>
    <row r="182" spans="1:255" ht="12.75">
      <c r="A182" s="57" t="s">
        <v>3342</v>
      </c>
      <c r="B182" s="68" t="s">
        <v>1627</v>
      </c>
      <c r="C182" s="55">
        <v>4</v>
      </c>
      <c r="D182" s="55"/>
      <c r="E182" s="186" t="s">
        <v>524</v>
      </c>
      <c r="F182" s="201" t="s">
        <v>978</v>
      </c>
      <c r="G182" s="55"/>
      <c r="H182" s="55" t="s">
        <v>2252</v>
      </c>
      <c r="I182" s="55" t="s">
        <v>1226</v>
      </c>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c r="BM182" s="56"/>
      <c r="BN182" s="56"/>
      <c r="BO182" s="56"/>
      <c r="BP182" s="56"/>
      <c r="BQ182" s="56"/>
      <c r="BR182" s="56"/>
      <c r="BS182" s="56"/>
      <c r="BT182" s="56"/>
      <c r="BU182" s="56"/>
      <c r="BV182" s="56"/>
      <c r="BW182" s="56"/>
      <c r="BX182" s="56"/>
      <c r="BY182" s="56"/>
      <c r="BZ182" s="56"/>
      <c r="CA182" s="56"/>
      <c r="CB182" s="56"/>
      <c r="CC182" s="56"/>
      <c r="CD182" s="56"/>
      <c r="CE182" s="56"/>
      <c r="CF182" s="56"/>
      <c r="CG182" s="56"/>
      <c r="CH182" s="56"/>
      <c r="CI182" s="56"/>
      <c r="CJ182" s="56"/>
      <c r="CK182" s="56"/>
      <c r="CL182" s="56"/>
      <c r="CM182" s="56"/>
      <c r="CN182" s="56"/>
      <c r="CO182" s="56"/>
      <c r="CP182" s="56"/>
      <c r="CQ182" s="56"/>
      <c r="CR182" s="56"/>
      <c r="CS182" s="56"/>
      <c r="CT182" s="56"/>
      <c r="CU182" s="56"/>
      <c r="CV182" s="56"/>
      <c r="CW182" s="56"/>
      <c r="CX182" s="56"/>
      <c r="CY182" s="56"/>
      <c r="CZ182" s="56"/>
      <c r="DA182" s="56"/>
      <c r="DB182" s="56"/>
      <c r="DC182" s="56"/>
      <c r="DD182" s="56"/>
      <c r="DE182" s="56"/>
      <c r="DF182" s="56"/>
      <c r="DG182" s="56"/>
      <c r="DH182" s="56"/>
      <c r="DI182" s="56"/>
      <c r="DJ182" s="56"/>
      <c r="DK182" s="56"/>
      <c r="DL182" s="56"/>
      <c r="DM182" s="56"/>
      <c r="DN182" s="56"/>
      <c r="DO182" s="56"/>
      <c r="DP182" s="56"/>
      <c r="DQ182" s="56"/>
      <c r="DR182" s="56"/>
      <c r="DS182" s="56"/>
      <c r="DT182" s="56"/>
      <c r="DU182" s="56"/>
      <c r="DV182" s="56"/>
      <c r="DW182" s="56"/>
      <c r="DX182" s="56"/>
      <c r="DY182" s="56"/>
      <c r="DZ182" s="56"/>
      <c r="EA182" s="56"/>
      <c r="EB182" s="56"/>
      <c r="EC182" s="56"/>
      <c r="ED182" s="56"/>
      <c r="EE182" s="56"/>
      <c r="EF182" s="56"/>
      <c r="EG182" s="56"/>
      <c r="EH182" s="56"/>
      <c r="EI182" s="56"/>
      <c r="EJ182" s="56"/>
      <c r="EK182" s="56"/>
      <c r="EL182" s="56"/>
      <c r="EM182" s="56"/>
      <c r="EN182" s="56"/>
      <c r="EO182" s="56"/>
      <c r="EP182" s="56"/>
      <c r="EQ182" s="56"/>
      <c r="ER182" s="56"/>
      <c r="ES182" s="56"/>
      <c r="ET182" s="56"/>
      <c r="EU182" s="56"/>
      <c r="EV182" s="56"/>
      <c r="EW182" s="56"/>
      <c r="EX182" s="56"/>
      <c r="EY182" s="56"/>
      <c r="EZ182" s="56"/>
      <c r="FA182" s="56"/>
      <c r="FB182" s="56"/>
      <c r="FC182" s="56"/>
      <c r="FD182" s="56"/>
      <c r="FE182" s="56"/>
      <c r="FF182" s="56"/>
      <c r="FG182" s="56"/>
      <c r="FH182" s="56"/>
      <c r="FI182" s="56"/>
      <c r="FJ182" s="56"/>
      <c r="FK182" s="56"/>
      <c r="FL182" s="56"/>
      <c r="FM182" s="56"/>
      <c r="FN182" s="56"/>
      <c r="FO182" s="56"/>
      <c r="FP182" s="56"/>
      <c r="FQ182" s="56"/>
      <c r="FR182" s="56"/>
      <c r="FS182" s="56"/>
      <c r="FT182" s="56"/>
      <c r="FU182" s="56"/>
      <c r="FV182" s="56"/>
      <c r="FW182" s="56"/>
      <c r="FX182" s="56"/>
      <c r="FY182" s="56"/>
      <c r="FZ182" s="56"/>
      <c r="GA182" s="56"/>
      <c r="GB182" s="56"/>
      <c r="GC182" s="56"/>
      <c r="GD182" s="56"/>
      <c r="GE182" s="56"/>
      <c r="GF182" s="56"/>
      <c r="GG182" s="56"/>
      <c r="GH182" s="56"/>
      <c r="GI182" s="56"/>
      <c r="GJ182" s="56"/>
      <c r="GK182" s="56"/>
      <c r="GL182" s="56"/>
      <c r="GM182" s="56"/>
      <c r="GN182" s="56"/>
      <c r="GO182" s="56"/>
      <c r="GP182" s="56"/>
      <c r="GQ182" s="56"/>
      <c r="GR182" s="56"/>
      <c r="GS182" s="56"/>
      <c r="GT182" s="56"/>
      <c r="GU182" s="56"/>
      <c r="GV182" s="56"/>
      <c r="GW182" s="56"/>
      <c r="GX182" s="56"/>
      <c r="GY182" s="56"/>
      <c r="GZ182" s="56"/>
      <c r="HA182" s="56"/>
      <c r="HB182" s="56"/>
      <c r="HC182" s="56"/>
      <c r="HD182" s="56"/>
      <c r="HE182" s="56"/>
      <c r="HF182" s="56"/>
      <c r="HG182" s="56"/>
      <c r="HH182" s="56"/>
      <c r="HI182" s="56"/>
      <c r="HJ182" s="56"/>
      <c r="HK182" s="56"/>
      <c r="HL182" s="56"/>
      <c r="HM182" s="56"/>
      <c r="HN182" s="56"/>
      <c r="HO182" s="56"/>
      <c r="HP182" s="56"/>
      <c r="HQ182" s="56"/>
      <c r="HR182" s="56"/>
      <c r="HS182" s="56"/>
      <c r="HT182" s="56"/>
      <c r="HU182" s="56"/>
      <c r="HV182" s="56"/>
      <c r="HW182" s="56"/>
      <c r="HX182" s="56"/>
      <c r="HY182" s="56"/>
      <c r="HZ182" s="56"/>
      <c r="IA182" s="56"/>
      <c r="IB182" s="56"/>
      <c r="IC182" s="56"/>
      <c r="ID182" s="56"/>
      <c r="IE182" s="56"/>
      <c r="IF182" s="56"/>
      <c r="IG182" s="56"/>
      <c r="IH182" s="56"/>
      <c r="II182" s="56"/>
      <c r="IJ182" s="56"/>
      <c r="IK182" s="56"/>
      <c r="IL182" s="56"/>
      <c r="IM182" s="56"/>
      <c r="IN182" s="56"/>
      <c r="IO182" s="56"/>
      <c r="IP182" s="56"/>
      <c r="IQ182" s="56"/>
      <c r="IR182" s="56"/>
      <c r="IS182" s="56"/>
      <c r="IT182" s="56"/>
      <c r="IU182" s="56"/>
    </row>
    <row r="183" spans="1:255" ht="12.75">
      <c r="A183" s="59"/>
      <c r="B183" s="60"/>
      <c r="C183" s="61"/>
      <c r="D183" s="61"/>
      <c r="E183" s="62"/>
      <c r="F183" s="63"/>
      <c r="G183" s="61"/>
      <c r="H183" s="61"/>
      <c r="I183" s="61"/>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c r="BM183" s="56"/>
      <c r="BN183" s="56"/>
      <c r="BO183" s="56"/>
      <c r="BP183" s="56"/>
      <c r="BQ183" s="56"/>
      <c r="BR183" s="56"/>
      <c r="BS183" s="56"/>
      <c r="BT183" s="56"/>
      <c r="BU183" s="56"/>
      <c r="BV183" s="56"/>
      <c r="BW183" s="56"/>
      <c r="BX183" s="56"/>
      <c r="BY183" s="56"/>
      <c r="BZ183" s="56"/>
      <c r="CA183" s="56"/>
      <c r="CB183" s="56"/>
      <c r="CC183" s="56"/>
      <c r="CD183" s="56"/>
      <c r="CE183" s="56"/>
      <c r="CF183" s="56"/>
      <c r="CG183" s="56"/>
      <c r="CH183" s="56"/>
      <c r="CI183" s="56"/>
      <c r="CJ183" s="56"/>
      <c r="CK183" s="56"/>
      <c r="CL183" s="56"/>
      <c r="CM183" s="56"/>
      <c r="CN183" s="56"/>
      <c r="CO183" s="56"/>
      <c r="CP183" s="56"/>
      <c r="CQ183" s="56"/>
      <c r="CR183" s="56"/>
      <c r="CS183" s="56"/>
      <c r="CT183" s="56"/>
      <c r="CU183" s="56"/>
      <c r="CV183" s="56"/>
      <c r="CW183" s="56"/>
      <c r="CX183" s="56"/>
      <c r="CY183" s="56"/>
      <c r="CZ183" s="56"/>
      <c r="DA183" s="56"/>
      <c r="DB183" s="56"/>
      <c r="DC183" s="56"/>
      <c r="DD183" s="56"/>
      <c r="DE183" s="56"/>
      <c r="DF183" s="56"/>
      <c r="DG183" s="56"/>
      <c r="DH183" s="56"/>
      <c r="DI183" s="56"/>
      <c r="DJ183" s="56"/>
      <c r="DK183" s="56"/>
      <c r="DL183" s="56"/>
      <c r="DM183" s="56"/>
      <c r="DN183" s="56"/>
      <c r="DO183" s="56"/>
      <c r="DP183" s="56"/>
      <c r="DQ183" s="56"/>
      <c r="DR183" s="56"/>
      <c r="DS183" s="56"/>
      <c r="DT183" s="56"/>
      <c r="DU183" s="56"/>
      <c r="DV183" s="56"/>
      <c r="DW183" s="56"/>
      <c r="DX183" s="56"/>
      <c r="DY183" s="56"/>
      <c r="DZ183" s="56"/>
      <c r="EA183" s="56"/>
      <c r="EB183" s="56"/>
      <c r="EC183" s="56"/>
      <c r="ED183" s="56"/>
      <c r="EE183" s="56"/>
      <c r="EF183" s="56"/>
      <c r="EG183" s="56"/>
      <c r="EH183" s="56"/>
      <c r="EI183" s="56"/>
      <c r="EJ183" s="56"/>
      <c r="EK183" s="56"/>
      <c r="EL183" s="56"/>
      <c r="EM183" s="56"/>
      <c r="EN183" s="56"/>
      <c r="EO183" s="56"/>
      <c r="EP183" s="56"/>
      <c r="EQ183" s="56"/>
      <c r="ER183" s="56"/>
      <c r="ES183" s="56"/>
      <c r="ET183" s="56"/>
      <c r="EU183" s="56"/>
      <c r="EV183" s="56"/>
      <c r="EW183" s="56"/>
      <c r="EX183" s="56"/>
      <c r="EY183" s="56"/>
      <c r="EZ183" s="56"/>
      <c r="FA183" s="56"/>
      <c r="FB183" s="56"/>
      <c r="FC183" s="56"/>
      <c r="FD183" s="56"/>
      <c r="FE183" s="56"/>
      <c r="FF183" s="56"/>
      <c r="FG183" s="56"/>
      <c r="FH183" s="56"/>
      <c r="FI183" s="56"/>
      <c r="FJ183" s="56"/>
      <c r="FK183" s="56"/>
      <c r="FL183" s="56"/>
      <c r="FM183" s="56"/>
      <c r="FN183" s="56"/>
      <c r="FO183" s="56"/>
      <c r="FP183" s="56"/>
      <c r="FQ183" s="56"/>
      <c r="FR183" s="56"/>
      <c r="FS183" s="56"/>
      <c r="FT183" s="56"/>
      <c r="FU183" s="56"/>
      <c r="FV183" s="56"/>
      <c r="FW183" s="56"/>
      <c r="FX183" s="56"/>
      <c r="FY183" s="56"/>
      <c r="FZ183" s="56"/>
      <c r="GA183" s="56"/>
      <c r="GB183" s="56"/>
      <c r="GC183" s="56"/>
      <c r="GD183" s="56"/>
      <c r="GE183" s="56"/>
      <c r="GF183" s="56"/>
      <c r="GG183" s="56"/>
      <c r="GH183" s="56"/>
      <c r="GI183" s="56"/>
      <c r="GJ183" s="56"/>
      <c r="GK183" s="56"/>
      <c r="GL183" s="56"/>
      <c r="GM183" s="56"/>
      <c r="GN183" s="56"/>
      <c r="GO183" s="56"/>
      <c r="GP183" s="56"/>
      <c r="GQ183" s="56"/>
      <c r="GR183" s="56"/>
      <c r="GS183" s="56"/>
      <c r="GT183" s="56"/>
      <c r="GU183" s="56"/>
      <c r="GV183" s="56"/>
      <c r="GW183" s="56"/>
      <c r="GX183" s="56"/>
      <c r="GY183" s="56"/>
      <c r="GZ183" s="56"/>
      <c r="HA183" s="56"/>
      <c r="HB183" s="56"/>
      <c r="HC183" s="56"/>
      <c r="HD183" s="56"/>
      <c r="HE183" s="56"/>
      <c r="HF183" s="56"/>
      <c r="HG183" s="56"/>
      <c r="HH183" s="56"/>
      <c r="HI183" s="56"/>
      <c r="HJ183" s="56"/>
      <c r="HK183" s="56"/>
      <c r="HL183" s="56"/>
      <c r="HM183" s="56"/>
      <c r="HN183" s="56"/>
      <c r="HO183" s="56"/>
      <c r="HP183" s="56"/>
      <c r="HQ183" s="56"/>
      <c r="HR183" s="56"/>
      <c r="HS183" s="56"/>
      <c r="HT183" s="56"/>
      <c r="HU183" s="56"/>
      <c r="HV183" s="56"/>
      <c r="HW183" s="56"/>
      <c r="HX183" s="56"/>
      <c r="HY183" s="56"/>
      <c r="HZ183" s="56"/>
      <c r="IA183" s="56"/>
      <c r="IB183" s="56"/>
      <c r="IC183" s="56"/>
      <c r="ID183" s="56"/>
      <c r="IE183" s="56"/>
      <c r="IF183" s="56"/>
      <c r="IG183" s="56"/>
      <c r="IH183" s="56"/>
      <c r="II183" s="56"/>
      <c r="IJ183" s="56"/>
      <c r="IK183" s="56"/>
      <c r="IL183" s="56"/>
      <c r="IM183" s="56"/>
      <c r="IN183" s="56"/>
      <c r="IO183" s="56"/>
      <c r="IP183" s="56"/>
      <c r="IQ183" s="56"/>
      <c r="IR183" s="56"/>
      <c r="IS183" s="56"/>
      <c r="IT183" s="56"/>
      <c r="IU183" s="56"/>
    </row>
    <row r="184" spans="1:255" s="330" customFormat="1" ht="12.75">
      <c r="A184" s="72" t="s">
        <v>3641</v>
      </c>
      <c r="B184" s="340" t="s">
        <v>2246</v>
      </c>
      <c r="C184" s="55">
        <v>1</v>
      </c>
      <c r="D184" s="54">
        <v>200</v>
      </c>
      <c r="E184" s="187" t="str">
        <f>"65069576AE01A00"</f>
        <v>65069576AE01A00</v>
      </c>
      <c r="F184" s="200" t="s">
        <v>2872</v>
      </c>
      <c r="G184" s="186" t="s">
        <v>1871</v>
      </c>
      <c r="H184" s="331" t="s">
        <v>2246</v>
      </c>
      <c r="I184" s="331" t="s">
        <v>1255</v>
      </c>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c r="CU184" s="120"/>
      <c r="CV184" s="120"/>
      <c r="CW184" s="120"/>
      <c r="CX184" s="120"/>
      <c r="CY184" s="120"/>
      <c r="CZ184" s="120"/>
      <c r="DA184" s="120"/>
      <c r="DB184" s="120"/>
      <c r="DC184" s="120"/>
      <c r="DD184" s="120"/>
      <c r="DE184" s="120"/>
      <c r="DF184" s="120"/>
      <c r="DG184" s="120"/>
      <c r="DH184" s="120"/>
      <c r="DI184" s="120"/>
      <c r="DJ184" s="120"/>
      <c r="DK184" s="120"/>
      <c r="DL184" s="120"/>
      <c r="DM184" s="120"/>
      <c r="DN184" s="120"/>
      <c r="DO184" s="120"/>
      <c r="DP184" s="120"/>
      <c r="DQ184" s="120"/>
      <c r="DR184" s="120"/>
      <c r="DS184" s="120"/>
      <c r="DT184" s="120"/>
      <c r="DU184" s="120"/>
      <c r="DV184" s="120"/>
      <c r="DW184" s="120"/>
      <c r="DX184" s="120"/>
      <c r="DY184" s="120"/>
      <c r="DZ184" s="120"/>
      <c r="EA184" s="120"/>
      <c r="EB184" s="120"/>
      <c r="EC184" s="120"/>
      <c r="ED184" s="120"/>
      <c r="EE184" s="120"/>
      <c r="EF184" s="120"/>
      <c r="EG184" s="120"/>
      <c r="EH184" s="120"/>
      <c r="EI184" s="120"/>
      <c r="EJ184" s="120"/>
      <c r="EK184" s="120"/>
      <c r="EL184" s="120"/>
      <c r="EM184" s="120"/>
      <c r="EN184" s="120"/>
      <c r="EO184" s="120"/>
      <c r="EP184" s="120"/>
      <c r="EQ184" s="120"/>
      <c r="ER184" s="120"/>
      <c r="ES184" s="120"/>
      <c r="ET184" s="120"/>
      <c r="EU184" s="120"/>
      <c r="EV184" s="120"/>
      <c r="EW184" s="120"/>
      <c r="EX184" s="120"/>
      <c r="EY184" s="120"/>
      <c r="EZ184" s="120"/>
      <c r="FA184" s="120"/>
      <c r="FB184" s="120"/>
      <c r="FC184" s="120"/>
      <c r="FD184" s="120"/>
      <c r="FE184" s="120"/>
      <c r="FF184" s="120"/>
      <c r="FG184" s="120"/>
      <c r="FH184" s="120"/>
      <c r="FI184" s="120"/>
      <c r="FJ184" s="120"/>
      <c r="FK184" s="120"/>
      <c r="FL184" s="120"/>
      <c r="FM184" s="120"/>
      <c r="FN184" s="120"/>
      <c r="FO184" s="120"/>
      <c r="FP184" s="120"/>
      <c r="FQ184" s="120"/>
      <c r="FR184" s="120"/>
      <c r="FS184" s="120"/>
      <c r="FT184" s="120"/>
      <c r="FU184" s="120"/>
      <c r="FV184" s="120"/>
      <c r="FW184" s="120"/>
      <c r="FX184" s="120"/>
      <c r="FY184" s="120"/>
      <c r="FZ184" s="120"/>
      <c r="GA184" s="120"/>
      <c r="GB184" s="120"/>
      <c r="GC184" s="120"/>
      <c r="GD184" s="120"/>
      <c r="GE184" s="120"/>
      <c r="GF184" s="120"/>
      <c r="GG184" s="120"/>
      <c r="GH184" s="120"/>
      <c r="GI184" s="120"/>
      <c r="GJ184" s="120"/>
      <c r="GK184" s="120"/>
      <c r="GL184" s="120"/>
      <c r="GM184" s="120"/>
      <c r="GN184" s="120"/>
      <c r="GO184" s="120"/>
      <c r="GP184" s="120"/>
      <c r="GQ184" s="120"/>
      <c r="GR184" s="120"/>
      <c r="GS184" s="120"/>
      <c r="GT184" s="120"/>
      <c r="GU184" s="120"/>
      <c r="GV184" s="120"/>
      <c r="GW184" s="120"/>
      <c r="GX184" s="120"/>
      <c r="GY184" s="120"/>
      <c r="GZ184" s="120"/>
      <c r="HA184" s="120"/>
      <c r="HB184" s="120"/>
      <c r="HC184" s="120"/>
      <c r="HD184" s="120"/>
      <c r="HE184" s="120"/>
      <c r="HF184" s="120"/>
      <c r="HG184" s="120"/>
      <c r="HH184" s="120"/>
      <c r="HI184" s="120"/>
      <c r="HJ184" s="120"/>
      <c r="HK184" s="120"/>
      <c r="HL184" s="120"/>
      <c r="HM184" s="120"/>
      <c r="HN184" s="120"/>
      <c r="HO184" s="120"/>
      <c r="HP184" s="120"/>
      <c r="HQ184" s="120"/>
      <c r="HR184" s="120"/>
      <c r="HS184" s="120"/>
      <c r="HT184" s="120"/>
      <c r="HU184" s="120"/>
      <c r="HV184" s="120"/>
      <c r="HW184" s="120"/>
      <c r="HX184" s="120"/>
      <c r="HY184" s="120"/>
      <c r="HZ184" s="120"/>
      <c r="IA184" s="120"/>
      <c r="IB184" s="120"/>
      <c r="IC184" s="120"/>
      <c r="ID184" s="120"/>
      <c r="IE184" s="120"/>
      <c r="IF184" s="120"/>
      <c r="IG184" s="120"/>
      <c r="IH184" s="120"/>
      <c r="II184" s="120"/>
      <c r="IJ184" s="120"/>
      <c r="IK184" s="120"/>
      <c r="IL184" s="120"/>
      <c r="IM184" s="120"/>
      <c r="IN184" s="120"/>
      <c r="IO184" s="120"/>
      <c r="IP184" s="120"/>
      <c r="IQ184" s="120"/>
      <c r="IR184" s="120"/>
      <c r="IS184" s="120"/>
      <c r="IT184" s="120"/>
      <c r="IU184" s="120"/>
    </row>
    <row r="185" spans="1:255" s="330" customFormat="1" ht="12.75">
      <c r="A185" s="72" t="s">
        <v>3641</v>
      </c>
      <c r="B185" s="340"/>
      <c r="C185" s="55">
        <v>1</v>
      </c>
      <c r="D185" s="54">
        <v>200</v>
      </c>
      <c r="E185" s="187" t="str">
        <f>"65069576AE02A00"</f>
        <v>65069576AE02A00</v>
      </c>
      <c r="F185" s="200" t="s">
        <v>2873</v>
      </c>
      <c r="G185" s="186" t="s">
        <v>1872</v>
      </c>
      <c r="H185" s="331" t="s">
        <v>2246</v>
      </c>
      <c r="I185" s="331" t="s">
        <v>1255</v>
      </c>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c r="CV185" s="120"/>
      <c r="CW185" s="120"/>
      <c r="CX185" s="120"/>
      <c r="CY185" s="120"/>
      <c r="CZ185" s="120"/>
      <c r="DA185" s="120"/>
      <c r="DB185" s="120"/>
      <c r="DC185" s="120"/>
      <c r="DD185" s="120"/>
      <c r="DE185" s="120"/>
      <c r="DF185" s="120"/>
      <c r="DG185" s="120"/>
      <c r="DH185" s="120"/>
      <c r="DI185" s="120"/>
      <c r="DJ185" s="120"/>
      <c r="DK185" s="120"/>
      <c r="DL185" s="120"/>
      <c r="DM185" s="120"/>
      <c r="DN185" s="120"/>
      <c r="DO185" s="120"/>
      <c r="DP185" s="120"/>
      <c r="DQ185" s="120"/>
      <c r="DR185" s="120"/>
      <c r="DS185" s="120"/>
      <c r="DT185" s="120"/>
      <c r="DU185" s="120"/>
      <c r="DV185" s="120"/>
      <c r="DW185" s="120"/>
      <c r="DX185" s="120"/>
      <c r="DY185" s="120"/>
      <c r="DZ185" s="120"/>
      <c r="EA185" s="120"/>
      <c r="EB185" s="120"/>
      <c r="EC185" s="120"/>
      <c r="ED185" s="120"/>
      <c r="EE185" s="120"/>
      <c r="EF185" s="120"/>
      <c r="EG185" s="120"/>
      <c r="EH185" s="120"/>
      <c r="EI185" s="120"/>
      <c r="EJ185" s="120"/>
      <c r="EK185" s="120"/>
      <c r="EL185" s="120"/>
      <c r="EM185" s="120"/>
      <c r="EN185" s="120"/>
      <c r="EO185" s="120"/>
      <c r="EP185" s="120"/>
      <c r="EQ185" s="120"/>
      <c r="ER185" s="120"/>
      <c r="ES185" s="120"/>
      <c r="ET185" s="120"/>
      <c r="EU185" s="120"/>
      <c r="EV185" s="120"/>
      <c r="EW185" s="120"/>
      <c r="EX185" s="120"/>
      <c r="EY185" s="120"/>
      <c r="EZ185" s="120"/>
      <c r="FA185" s="120"/>
      <c r="FB185" s="120"/>
      <c r="FC185" s="120"/>
      <c r="FD185" s="120"/>
      <c r="FE185" s="120"/>
      <c r="FF185" s="120"/>
      <c r="FG185" s="120"/>
      <c r="FH185" s="120"/>
      <c r="FI185" s="120"/>
      <c r="FJ185" s="120"/>
      <c r="FK185" s="120"/>
      <c r="FL185" s="120"/>
      <c r="FM185" s="120"/>
      <c r="FN185" s="120"/>
      <c r="FO185" s="120"/>
      <c r="FP185" s="120"/>
      <c r="FQ185" s="120"/>
      <c r="FR185" s="120"/>
      <c r="FS185" s="120"/>
      <c r="FT185" s="120"/>
      <c r="FU185" s="120"/>
      <c r="FV185" s="120"/>
      <c r="FW185" s="120"/>
      <c r="FX185" s="120"/>
      <c r="FY185" s="120"/>
      <c r="FZ185" s="120"/>
      <c r="GA185" s="120"/>
      <c r="GB185" s="120"/>
      <c r="GC185" s="120"/>
      <c r="GD185" s="120"/>
      <c r="GE185" s="120"/>
      <c r="GF185" s="120"/>
      <c r="GG185" s="120"/>
      <c r="GH185" s="120"/>
      <c r="GI185" s="120"/>
      <c r="GJ185" s="120"/>
      <c r="GK185" s="120"/>
      <c r="GL185" s="120"/>
      <c r="GM185" s="120"/>
      <c r="GN185" s="120"/>
      <c r="GO185" s="120"/>
      <c r="GP185" s="120"/>
      <c r="GQ185" s="120"/>
      <c r="GR185" s="120"/>
      <c r="GS185" s="120"/>
      <c r="GT185" s="120"/>
      <c r="GU185" s="120"/>
      <c r="GV185" s="120"/>
      <c r="GW185" s="120"/>
      <c r="GX185" s="120"/>
      <c r="GY185" s="120"/>
      <c r="GZ185" s="120"/>
      <c r="HA185" s="120"/>
      <c r="HB185" s="120"/>
      <c r="HC185" s="120"/>
      <c r="HD185" s="120"/>
      <c r="HE185" s="120"/>
      <c r="HF185" s="120"/>
      <c r="HG185" s="120"/>
      <c r="HH185" s="120"/>
      <c r="HI185" s="120"/>
      <c r="HJ185" s="120"/>
      <c r="HK185" s="120"/>
      <c r="HL185" s="120"/>
      <c r="HM185" s="120"/>
      <c r="HN185" s="120"/>
      <c r="HO185" s="120"/>
      <c r="HP185" s="120"/>
      <c r="HQ185" s="120"/>
      <c r="HR185" s="120"/>
      <c r="HS185" s="120"/>
      <c r="HT185" s="120"/>
      <c r="HU185" s="120"/>
      <c r="HV185" s="120"/>
      <c r="HW185" s="120"/>
      <c r="HX185" s="120"/>
      <c r="HY185" s="120"/>
      <c r="HZ185" s="120"/>
      <c r="IA185" s="120"/>
      <c r="IB185" s="120"/>
      <c r="IC185" s="120"/>
      <c r="ID185" s="120"/>
      <c r="IE185" s="120"/>
      <c r="IF185" s="120"/>
      <c r="IG185" s="120"/>
      <c r="IH185" s="120"/>
      <c r="II185" s="120"/>
      <c r="IJ185" s="120"/>
      <c r="IK185" s="120"/>
      <c r="IL185" s="120"/>
      <c r="IM185" s="120"/>
      <c r="IN185" s="120"/>
      <c r="IO185" s="120"/>
      <c r="IP185" s="120"/>
      <c r="IQ185" s="120"/>
      <c r="IR185" s="120"/>
      <c r="IS185" s="120"/>
      <c r="IT185" s="120"/>
      <c r="IU185" s="120"/>
    </row>
    <row r="186" spans="1:255" s="330" customFormat="1" ht="12.75">
      <c r="A186" s="72" t="s">
        <v>3641</v>
      </c>
      <c r="B186" s="331" t="s">
        <v>2248</v>
      </c>
      <c r="C186" s="55" t="s">
        <v>2246</v>
      </c>
      <c r="D186" s="54">
        <v>100</v>
      </c>
      <c r="E186" s="187" t="str">
        <f>"65047334AE01A24"</f>
        <v>65047334AE01A24</v>
      </c>
      <c r="F186" s="200" t="s">
        <v>2874</v>
      </c>
      <c r="G186" s="187" t="s">
        <v>1871</v>
      </c>
      <c r="H186" s="331" t="s">
        <v>2247</v>
      </c>
      <c r="I186" s="331" t="s">
        <v>2128</v>
      </c>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c r="CV186" s="120"/>
      <c r="CW186" s="120"/>
      <c r="CX186" s="120"/>
      <c r="CY186" s="120"/>
      <c r="CZ186" s="120"/>
      <c r="DA186" s="120"/>
      <c r="DB186" s="120"/>
      <c r="DC186" s="120"/>
      <c r="DD186" s="120"/>
      <c r="DE186" s="120"/>
      <c r="DF186" s="120"/>
      <c r="DG186" s="120"/>
      <c r="DH186" s="120"/>
      <c r="DI186" s="120"/>
      <c r="DJ186" s="120"/>
      <c r="DK186" s="120"/>
      <c r="DL186" s="120"/>
      <c r="DM186" s="120"/>
      <c r="DN186" s="120"/>
      <c r="DO186" s="120"/>
      <c r="DP186" s="120"/>
      <c r="DQ186" s="120"/>
      <c r="DR186" s="120"/>
      <c r="DS186" s="120"/>
      <c r="DT186" s="120"/>
      <c r="DU186" s="120"/>
      <c r="DV186" s="120"/>
      <c r="DW186" s="120"/>
      <c r="DX186" s="120"/>
      <c r="DY186" s="120"/>
      <c r="DZ186" s="120"/>
      <c r="EA186" s="120"/>
      <c r="EB186" s="120"/>
      <c r="EC186" s="120"/>
      <c r="ED186" s="120"/>
      <c r="EE186" s="120"/>
      <c r="EF186" s="120"/>
      <c r="EG186" s="120"/>
      <c r="EH186" s="120"/>
      <c r="EI186" s="120"/>
      <c r="EJ186" s="120"/>
      <c r="EK186" s="120"/>
      <c r="EL186" s="120"/>
      <c r="EM186" s="120"/>
      <c r="EN186" s="120"/>
      <c r="EO186" s="120"/>
      <c r="EP186" s="120"/>
      <c r="EQ186" s="120"/>
      <c r="ER186" s="120"/>
      <c r="ES186" s="120"/>
      <c r="ET186" s="120"/>
      <c r="EU186" s="120"/>
      <c r="EV186" s="120"/>
      <c r="EW186" s="120"/>
      <c r="EX186" s="120"/>
      <c r="EY186" s="120"/>
      <c r="EZ186" s="120"/>
      <c r="FA186" s="120"/>
      <c r="FB186" s="120"/>
      <c r="FC186" s="120"/>
      <c r="FD186" s="120"/>
      <c r="FE186" s="120"/>
      <c r="FF186" s="120"/>
      <c r="FG186" s="120"/>
      <c r="FH186" s="120"/>
      <c r="FI186" s="120"/>
      <c r="FJ186" s="120"/>
      <c r="FK186" s="120"/>
      <c r="FL186" s="120"/>
      <c r="FM186" s="120"/>
      <c r="FN186" s="120"/>
      <c r="FO186" s="120"/>
      <c r="FP186" s="120"/>
      <c r="FQ186" s="120"/>
      <c r="FR186" s="120"/>
      <c r="FS186" s="120"/>
      <c r="FT186" s="120"/>
      <c r="FU186" s="120"/>
      <c r="FV186" s="120"/>
      <c r="FW186" s="120"/>
      <c r="FX186" s="120"/>
      <c r="FY186" s="120"/>
      <c r="FZ186" s="120"/>
      <c r="GA186" s="120"/>
      <c r="GB186" s="120"/>
      <c r="GC186" s="120"/>
      <c r="GD186" s="120"/>
      <c r="GE186" s="120"/>
      <c r="GF186" s="120"/>
      <c r="GG186" s="120"/>
      <c r="GH186" s="120"/>
      <c r="GI186" s="120"/>
      <c r="GJ186" s="120"/>
      <c r="GK186" s="120"/>
      <c r="GL186" s="120"/>
      <c r="GM186" s="120"/>
      <c r="GN186" s="120"/>
      <c r="GO186" s="120"/>
      <c r="GP186" s="120"/>
      <c r="GQ186" s="120"/>
      <c r="GR186" s="120"/>
      <c r="GS186" s="120"/>
      <c r="GT186" s="120"/>
      <c r="GU186" s="120"/>
      <c r="GV186" s="120"/>
      <c r="GW186" s="120"/>
      <c r="GX186" s="120"/>
      <c r="GY186" s="120"/>
      <c r="GZ186" s="120"/>
      <c r="HA186" s="120"/>
      <c r="HB186" s="120"/>
      <c r="HC186" s="120"/>
      <c r="HD186" s="120"/>
      <c r="HE186" s="120"/>
      <c r="HF186" s="120"/>
      <c r="HG186" s="120"/>
      <c r="HH186" s="120"/>
      <c r="HI186" s="120"/>
      <c r="HJ186" s="120"/>
      <c r="HK186" s="120"/>
      <c r="HL186" s="120"/>
      <c r="HM186" s="120"/>
      <c r="HN186" s="120"/>
      <c r="HO186" s="120"/>
      <c r="HP186" s="120"/>
      <c r="HQ186" s="120"/>
      <c r="HR186" s="120"/>
      <c r="HS186" s="120"/>
      <c r="HT186" s="120"/>
      <c r="HU186" s="120"/>
      <c r="HV186" s="120"/>
      <c r="HW186" s="120"/>
      <c r="HX186" s="120"/>
      <c r="HY186" s="120"/>
      <c r="HZ186" s="120"/>
      <c r="IA186" s="120"/>
      <c r="IB186" s="120"/>
      <c r="IC186" s="120"/>
      <c r="ID186" s="120"/>
      <c r="IE186" s="120"/>
      <c r="IF186" s="120"/>
      <c r="IG186" s="120"/>
      <c r="IH186" s="120"/>
      <c r="II186" s="120"/>
      <c r="IJ186" s="120"/>
      <c r="IK186" s="120"/>
      <c r="IL186" s="120"/>
      <c r="IM186" s="120"/>
      <c r="IN186" s="120"/>
      <c r="IO186" s="120"/>
      <c r="IP186" s="120"/>
      <c r="IQ186" s="120"/>
      <c r="IR186" s="120"/>
      <c r="IS186" s="120"/>
      <c r="IT186" s="120"/>
      <c r="IU186" s="120"/>
    </row>
    <row r="187" spans="1:255" s="330" customFormat="1" ht="12.75">
      <c r="A187" s="72" t="s">
        <v>3641</v>
      </c>
      <c r="B187" s="331" t="s">
        <v>2248</v>
      </c>
      <c r="C187" s="55" t="s">
        <v>2246</v>
      </c>
      <c r="D187" s="54">
        <v>100</v>
      </c>
      <c r="E187" s="187" t="str">
        <f>"65047334AE02A24"</f>
        <v>65047334AE02A24</v>
      </c>
      <c r="F187" s="200" t="s">
        <v>2875</v>
      </c>
      <c r="G187" s="186" t="s">
        <v>1872</v>
      </c>
      <c r="H187" s="331" t="s">
        <v>2247</v>
      </c>
      <c r="I187" s="331" t="s">
        <v>2128</v>
      </c>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c r="CV187" s="120"/>
      <c r="CW187" s="120"/>
      <c r="CX187" s="120"/>
      <c r="CY187" s="120"/>
      <c r="CZ187" s="120"/>
      <c r="DA187" s="120"/>
      <c r="DB187" s="120"/>
      <c r="DC187" s="120"/>
      <c r="DD187" s="120"/>
      <c r="DE187" s="120"/>
      <c r="DF187" s="120"/>
      <c r="DG187" s="120"/>
      <c r="DH187" s="120"/>
      <c r="DI187" s="120"/>
      <c r="DJ187" s="120"/>
      <c r="DK187" s="120"/>
      <c r="DL187" s="120"/>
      <c r="DM187" s="120"/>
      <c r="DN187" s="120"/>
      <c r="DO187" s="120"/>
      <c r="DP187" s="120"/>
      <c r="DQ187" s="120"/>
      <c r="DR187" s="120"/>
      <c r="DS187" s="120"/>
      <c r="DT187" s="120"/>
      <c r="DU187" s="120"/>
      <c r="DV187" s="120"/>
      <c r="DW187" s="120"/>
      <c r="DX187" s="120"/>
      <c r="DY187" s="120"/>
      <c r="DZ187" s="120"/>
      <c r="EA187" s="120"/>
      <c r="EB187" s="120"/>
      <c r="EC187" s="120"/>
      <c r="ED187" s="120"/>
      <c r="EE187" s="120"/>
      <c r="EF187" s="120"/>
      <c r="EG187" s="120"/>
      <c r="EH187" s="120"/>
      <c r="EI187" s="120"/>
      <c r="EJ187" s="120"/>
      <c r="EK187" s="120"/>
      <c r="EL187" s="120"/>
      <c r="EM187" s="120"/>
      <c r="EN187" s="120"/>
      <c r="EO187" s="120"/>
      <c r="EP187" s="120"/>
      <c r="EQ187" s="120"/>
      <c r="ER187" s="120"/>
      <c r="ES187" s="120"/>
      <c r="ET187" s="120"/>
      <c r="EU187" s="120"/>
      <c r="EV187" s="120"/>
      <c r="EW187" s="120"/>
      <c r="EX187" s="120"/>
      <c r="EY187" s="120"/>
      <c r="EZ187" s="120"/>
      <c r="FA187" s="120"/>
      <c r="FB187" s="120"/>
      <c r="FC187" s="120"/>
      <c r="FD187" s="120"/>
      <c r="FE187" s="120"/>
      <c r="FF187" s="120"/>
      <c r="FG187" s="120"/>
      <c r="FH187" s="120"/>
      <c r="FI187" s="120"/>
      <c r="FJ187" s="120"/>
      <c r="FK187" s="120"/>
      <c r="FL187" s="120"/>
      <c r="FM187" s="120"/>
      <c r="FN187" s="120"/>
      <c r="FO187" s="120"/>
      <c r="FP187" s="120"/>
      <c r="FQ187" s="120"/>
      <c r="FR187" s="120"/>
      <c r="FS187" s="120"/>
      <c r="FT187" s="120"/>
      <c r="FU187" s="120"/>
      <c r="FV187" s="120"/>
      <c r="FW187" s="120"/>
      <c r="FX187" s="120"/>
      <c r="FY187" s="120"/>
      <c r="FZ187" s="120"/>
      <c r="GA187" s="120"/>
      <c r="GB187" s="120"/>
      <c r="GC187" s="120"/>
      <c r="GD187" s="120"/>
      <c r="GE187" s="120"/>
      <c r="GF187" s="120"/>
      <c r="GG187" s="120"/>
      <c r="GH187" s="120"/>
      <c r="GI187" s="120"/>
      <c r="GJ187" s="120"/>
      <c r="GK187" s="120"/>
      <c r="GL187" s="120"/>
      <c r="GM187" s="120"/>
      <c r="GN187" s="120"/>
      <c r="GO187" s="120"/>
      <c r="GP187" s="120"/>
      <c r="GQ187" s="120"/>
      <c r="GR187" s="120"/>
      <c r="GS187" s="120"/>
      <c r="GT187" s="120"/>
      <c r="GU187" s="120"/>
      <c r="GV187" s="120"/>
      <c r="GW187" s="120"/>
      <c r="GX187" s="120"/>
      <c r="GY187" s="120"/>
      <c r="GZ187" s="120"/>
      <c r="HA187" s="120"/>
      <c r="HB187" s="120"/>
      <c r="HC187" s="120"/>
      <c r="HD187" s="120"/>
      <c r="HE187" s="120"/>
      <c r="HF187" s="120"/>
      <c r="HG187" s="120"/>
      <c r="HH187" s="120"/>
      <c r="HI187" s="120"/>
      <c r="HJ187" s="120"/>
      <c r="HK187" s="120"/>
      <c r="HL187" s="120"/>
      <c r="HM187" s="120"/>
      <c r="HN187" s="120"/>
      <c r="HO187" s="120"/>
      <c r="HP187" s="120"/>
      <c r="HQ187" s="120"/>
      <c r="HR187" s="120"/>
      <c r="HS187" s="120"/>
      <c r="HT187" s="120"/>
      <c r="HU187" s="120"/>
      <c r="HV187" s="120"/>
      <c r="HW187" s="120"/>
      <c r="HX187" s="120"/>
      <c r="HY187" s="120"/>
      <c r="HZ187" s="120"/>
      <c r="IA187" s="120"/>
      <c r="IB187" s="120"/>
      <c r="IC187" s="120"/>
      <c r="ID187" s="120"/>
      <c r="IE187" s="120"/>
      <c r="IF187" s="120"/>
      <c r="IG187" s="120"/>
      <c r="IH187" s="120"/>
      <c r="II187" s="120"/>
      <c r="IJ187" s="120"/>
      <c r="IK187" s="120"/>
      <c r="IL187" s="120"/>
      <c r="IM187" s="120"/>
      <c r="IN187" s="120"/>
      <c r="IO187" s="120"/>
      <c r="IP187" s="120"/>
      <c r="IQ187" s="120"/>
      <c r="IR187" s="120"/>
      <c r="IS187" s="120"/>
      <c r="IT187" s="120"/>
      <c r="IU187" s="120"/>
    </row>
    <row r="188" spans="1:255" s="330" customFormat="1" ht="12.75">
      <c r="A188" s="72" t="s">
        <v>3641</v>
      </c>
      <c r="B188" s="331" t="s">
        <v>2250</v>
      </c>
      <c r="C188" s="55" t="s">
        <v>2246</v>
      </c>
      <c r="D188" s="54"/>
      <c r="E188" s="187" t="s">
        <v>400</v>
      </c>
      <c r="F188" s="200" t="s">
        <v>400</v>
      </c>
      <c r="G188" s="186" t="s">
        <v>1871</v>
      </c>
      <c r="H188" s="331" t="s">
        <v>2247</v>
      </c>
      <c r="I188" s="331" t="s">
        <v>1258</v>
      </c>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c r="CV188" s="120"/>
      <c r="CW188" s="120"/>
      <c r="CX188" s="120"/>
      <c r="CY188" s="120"/>
      <c r="CZ188" s="120"/>
      <c r="DA188" s="120"/>
      <c r="DB188" s="120"/>
      <c r="DC188" s="120"/>
      <c r="DD188" s="120"/>
      <c r="DE188" s="120"/>
      <c r="DF188" s="120"/>
      <c r="DG188" s="120"/>
      <c r="DH188" s="120"/>
      <c r="DI188" s="120"/>
      <c r="DJ188" s="120"/>
      <c r="DK188" s="120"/>
      <c r="DL188" s="120"/>
      <c r="DM188" s="120"/>
      <c r="DN188" s="120"/>
      <c r="DO188" s="120"/>
      <c r="DP188" s="120"/>
      <c r="DQ188" s="120"/>
      <c r="DR188" s="120"/>
      <c r="DS188" s="120"/>
      <c r="DT188" s="120"/>
      <c r="DU188" s="120"/>
      <c r="DV188" s="120"/>
      <c r="DW188" s="120"/>
      <c r="DX188" s="120"/>
      <c r="DY188" s="120"/>
      <c r="DZ188" s="120"/>
      <c r="EA188" s="120"/>
      <c r="EB188" s="120"/>
      <c r="EC188" s="120"/>
      <c r="ED188" s="120"/>
      <c r="EE188" s="120"/>
      <c r="EF188" s="120"/>
      <c r="EG188" s="120"/>
      <c r="EH188" s="120"/>
      <c r="EI188" s="120"/>
      <c r="EJ188" s="120"/>
      <c r="EK188" s="120"/>
      <c r="EL188" s="120"/>
      <c r="EM188" s="120"/>
      <c r="EN188" s="120"/>
      <c r="EO188" s="120"/>
      <c r="EP188" s="120"/>
      <c r="EQ188" s="120"/>
      <c r="ER188" s="120"/>
      <c r="ES188" s="120"/>
      <c r="ET188" s="120"/>
      <c r="EU188" s="120"/>
      <c r="EV188" s="120"/>
      <c r="EW188" s="120"/>
      <c r="EX188" s="120"/>
      <c r="EY188" s="120"/>
      <c r="EZ188" s="120"/>
      <c r="FA188" s="120"/>
      <c r="FB188" s="120"/>
      <c r="FC188" s="120"/>
      <c r="FD188" s="120"/>
      <c r="FE188" s="120"/>
      <c r="FF188" s="120"/>
      <c r="FG188" s="120"/>
      <c r="FH188" s="120"/>
      <c r="FI188" s="120"/>
      <c r="FJ188" s="120"/>
      <c r="FK188" s="120"/>
      <c r="FL188" s="120"/>
      <c r="FM188" s="120"/>
      <c r="FN188" s="120"/>
      <c r="FO188" s="120"/>
      <c r="FP188" s="120"/>
      <c r="FQ188" s="120"/>
      <c r="FR188" s="120"/>
      <c r="FS188" s="120"/>
      <c r="FT188" s="120"/>
      <c r="FU188" s="120"/>
      <c r="FV188" s="120"/>
      <c r="FW188" s="120"/>
      <c r="FX188" s="120"/>
      <c r="FY188" s="120"/>
      <c r="FZ188" s="120"/>
      <c r="GA188" s="120"/>
      <c r="GB188" s="120"/>
      <c r="GC188" s="120"/>
      <c r="GD188" s="120"/>
      <c r="GE188" s="120"/>
      <c r="GF188" s="120"/>
      <c r="GG188" s="120"/>
      <c r="GH188" s="120"/>
      <c r="GI188" s="120"/>
      <c r="GJ188" s="120"/>
      <c r="GK188" s="120"/>
      <c r="GL188" s="120"/>
      <c r="GM188" s="120"/>
      <c r="GN188" s="120"/>
      <c r="GO188" s="120"/>
      <c r="GP188" s="120"/>
      <c r="GQ188" s="120"/>
      <c r="GR188" s="120"/>
      <c r="GS188" s="120"/>
      <c r="GT188" s="120"/>
      <c r="GU188" s="120"/>
      <c r="GV188" s="120"/>
      <c r="GW188" s="120"/>
      <c r="GX188" s="120"/>
      <c r="GY188" s="120"/>
      <c r="GZ188" s="120"/>
      <c r="HA188" s="120"/>
      <c r="HB188" s="120"/>
      <c r="HC188" s="120"/>
      <c r="HD188" s="120"/>
      <c r="HE188" s="120"/>
      <c r="HF188" s="120"/>
      <c r="HG188" s="120"/>
      <c r="HH188" s="120"/>
      <c r="HI188" s="120"/>
      <c r="HJ188" s="120"/>
      <c r="HK188" s="120"/>
      <c r="HL188" s="120"/>
      <c r="HM188" s="120"/>
      <c r="HN188" s="120"/>
      <c r="HO188" s="120"/>
      <c r="HP188" s="120"/>
      <c r="HQ188" s="120"/>
      <c r="HR188" s="120"/>
      <c r="HS188" s="120"/>
      <c r="HT188" s="120"/>
      <c r="HU188" s="120"/>
      <c r="HV188" s="120"/>
      <c r="HW188" s="120"/>
      <c r="HX188" s="120"/>
      <c r="HY188" s="120"/>
      <c r="HZ188" s="120"/>
      <c r="IA188" s="120"/>
      <c r="IB188" s="120"/>
      <c r="IC188" s="120"/>
      <c r="ID188" s="120"/>
      <c r="IE188" s="120"/>
      <c r="IF188" s="120"/>
      <c r="IG188" s="120"/>
      <c r="IH188" s="120"/>
      <c r="II188" s="120"/>
      <c r="IJ188" s="120"/>
      <c r="IK188" s="120"/>
      <c r="IL188" s="120"/>
      <c r="IM188" s="120"/>
      <c r="IN188" s="120"/>
      <c r="IO188" s="120"/>
      <c r="IP188" s="120"/>
      <c r="IQ188" s="120"/>
      <c r="IR188" s="120"/>
      <c r="IS188" s="120"/>
      <c r="IT188" s="120"/>
      <c r="IU188" s="120"/>
    </row>
    <row r="189" spans="1:255" s="330" customFormat="1" ht="12.75">
      <c r="A189" s="72" t="s">
        <v>3641</v>
      </c>
      <c r="B189" s="331" t="s">
        <v>2250</v>
      </c>
      <c r="C189" s="55" t="s">
        <v>2246</v>
      </c>
      <c r="D189" s="54"/>
      <c r="E189" s="187" t="s">
        <v>400</v>
      </c>
      <c r="F189" s="200" t="s">
        <v>400</v>
      </c>
      <c r="G189" s="186" t="s">
        <v>1872</v>
      </c>
      <c r="H189" s="331" t="s">
        <v>2247</v>
      </c>
      <c r="I189" s="331" t="s">
        <v>1258</v>
      </c>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c r="CV189" s="120"/>
      <c r="CW189" s="120"/>
      <c r="CX189" s="120"/>
      <c r="CY189" s="120"/>
      <c r="CZ189" s="120"/>
      <c r="DA189" s="120"/>
      <c r="DB189" s="120"/>
      <c r="DC189" s="120"/>
      <c r="DD189" s="120"/>
      <c r="DE189" s="120"/>
      <c r="DF189" s="120"/>
      <c r="DG189" s="120"/>
      <c r="DH189" s="120"/>
      <c r="DI189" s="120"/>
      <c r="DJ189" s="120"/>
      <c r="DK189" s="120"/>
      <c r="DL189" s="120"/>
      <c r="DM189" s="120"/>
      <c r="DN189" s="120"/>
      <c r="DO189" s="120"/>
      <c r="DP189" s="120"/>
      <c r="DQ189" s="120"/>
      <c r="DR189" s="120"/>
      <c r="DS189" s="120"/>
      <c r="DT189" s="120"/>
      <c r="DU189" s="120"/>
      <c r="DV189" s="120"/>
      <c r="DW189" s="120"/>
      <c r="DX189" s="120"/>
      <c r="DY189" s="120"/>
      <c r="DZ189" s="120"/>
      <c r="EA189" s="120"/>
      <c r="EB189" s="120"/>
      <c r="EC189" s="120"/>
      <c r="ED189" s="120"/>
      <c r="EE189" s="120"/>
      <c r="EF189" s="120"/>
      <c r="EG189" s="120"/>
      <c r="EH189" s="120"/>
      <c r="EI189" s="120"/>
      <c r="EJ189" s="120"/>
      <c r="EK189" s="120"/>
      <c r="EL189" s="120"/>
      <c r="EM189" s="120"/>
      <c r="EN189" s="120"/>
      <c r="EO189" s="120"/>
      <c r="EP189" s="120"/>
      <c r="EQ189" s="120"/>
      <c r="ER189" s="120"/>
      <c r="ES189" s="120"/>
      <c r="ET189" s="120"/>
      <c r="EU189" s="120"/>
      <c r="EV189" s="120"/>
      <c r="EW189" s="120"/>
      <c r="EX189" s="120"/>
      <c r="EY189" s="120"/>
      <c r="EZ189" s="120"/>
      <c r="FA189" s="120"/>
      <c r="FB189" s="120"/>
      <c r="FC189" s="120"/>
      <c r="FD189" s="120"/>
      <c r="FE189" s="120"/>
      <c r="FF189" s="120"/>
      <c r="FG189" s="120"/>
      <c r="FH189" s="120"/>
      <c r="FI189" s="120"/>
      <c r="FJ189" s="120"/>
      <c r="FK189" s="120"/>
      <c r="FL189" s="120"/>
      <c r="FM189" s="120"/>
      <c r="FN189" s="120"/>
      <c r="FO189" s="120"/>
      <c r="FP189" s="120"/>
      <c r="FQ189" s="120"/>
      <c r="FR189" s="120"/>
      <c r="FS189" s="120"/>
      <c r="FT189" s="120"/>
      <c r="FU189" s="120"/>
      <c r="FV189" s="120"/>
      <c r="FW189" s="120"/>
      <c r="FX189" s="120"/>
      <c r="FY189" s="120"/>
      <c r="FZ189" s="120"/>
      <c r="GA189" s="120"/>
      <c r="GB189" s="120"/>
      <c r="GC189" s="120"/>
      <c r="GD189" s="120"/>
      <c r="GE189" s="120"/>
      <c r="GF189" s="120"/>
      <c r="GG189" s="120"/>
      <c r="GH189" s="120"/>
      <c r="GI189" s="120"/>
      <c r="GJ189" s="120"/>
      <c r="GK189" s="120"/>
      <c r="GL189" s="120"/>
      <c r="GM189" s="120"/>
      <c r="GN189" s="120"/>
      <c r="GO189" s="120"/>
      <c r="GP189" s="120"/>
      <c r="GQ189" s="120"/>
      <c r="GR189" s="120"/>
      <c r="GS189" s="120"/>
      <c r="GT189" s="120"/>
      <c r="GU189" s="120"/>
      <c r="GV189" s="120"/>
      <c r="GW189" s="120"/>
      <c r="GX189" s="120"/>
      <c r="GY189" s="120"/>
      <c r="GZ189" s="120"/>
      <c r="HA189" s="120"/>
      <c r="HB189" s="120"/>
      <c r="HC189" s="120"/>
      <c r="HD189" s="120"/>
      <c r="HE189" s="120"/>
      <c r="HF189" s="120"/>
      <c r="HG189" s="120"/>
      <c r="HH189" s="120"/>
      <c r="HI189" s="120"/>
      <c r="HJ189" s="120"/>
      <c r="HK189" s="120"/>
      <c r="HL189" s="120"/>
      <c r="HM189" s="120"/>
      <c r="HN189" s="120"/>
      <c r="HO189" s="120"/>
      <c r="HP189" s="120"/>
      <c r="HQ189" s="120"/>
      <c r="HR189" s="120"/>
      <c r="HS189" s="120"/>
      <c r="HT189" s="120"/>
      <c r="HU189" s="120"/>
      <c r="HV189" s="120"/>
      <c r="HW189" s="120"/>
      <c r="HX189" s="120"/>
      <c r="HY189" s="120"/>
      <c r="HZ189" s="120"/>
      <c r="IA189" s="120"/>
      <c r="IB189" s="120"/>
      <c r="IC189" s="120"/>
      <c r="ID189" s="120"/>
      <c r="IE189" s="120"/>
      <c r="IF189" s="120"/>
      <c r="IG189" s="120"/>
      <c r="IH189" s="120"/>
      <c r="II189" s="120"/>
      <c r="IJ189" s="120"/>
      <c r="IK189" s="120"/>
      <c r="IL189" s="120"/>
      <c r="IM189" s="120"/>
      <c r="IN189" s="120"/>
      <c r="IO189" s="120"/>
      <c r="IP189" s="120"/>
      <c r="IQ189" s="120"/>
      <c r="IR189" s="120"/>
      <c r="IS189" s="120"/>
      <c r="IT189" s="120"/>
      <c r="IU189" s="120"/>
    </row>
    <row r="190" spans="1:255" s="330" customFormat="1" ht="12.75">
      <c r="A190" s="72" t="s">
        <v>3641</v>
      </c>
      <c r="B190" s="331" t="s">
        <v>2248</v>
      </c>
      <c r="C190" s="55" t="s">
        <v>2246</v>
      </c>
      <c r="D190" s="54">
        <v>100</v>
      </c>
      <c r="E190" s="187" t="str">
        <f>"65047340AE01A24"</f>
        <v>65047340AE01A24</v>
      </c>
      <c r="F190" s="200" t="s">
        <v>2876</v>
      </c>
      <c r="G190" s="186" t="s">
        <v>1871</v>
      </c>
      <c r="H190" s="331" t="s">
        <v>2247</v>
      </c>
      <c r="I190" s="331" t="s">
        <v>1258</v>
      </c>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c r="CV190" s="120"/>
      <c r="CW190" s="120"/>
      <c r="CX190" s="120"/>
      <c r="CY190" s="120"/>
      <c r="CZ190" s="120"/>
      <c r="DA190" s="120"/>
      <c r="DB190" s="120"/>
      <c r="DC190" s="120"/>
      <c r="DD190" s="120"/>
      <c r="DE190" s="120"/>
      <c r="DF190" s="120"/>
      <c r="DG190" s="120"/>
      <c r="DH190" s="120"/>
      <c r="DI190" s="120"/>
      <c r="DJ190" s="120"/>
      <c r="DK190" s="120"/>
      <c r="DL190" s="120"/>
      <c r="DM190" s="120"/>
      <c r="DN190" s="120"/>
      <c r="DO190" s="120"/>
      <c r="DP190" s="120"/>
      <c r="DQ190" s="120"/>
      <c r="DR190" s="120"/>
      <c r="DS190" s="120"/>
      <c r="DT190" s="120"/>
      <c r="DU190" s="120"/>
      <c r="DV190" s="120"/>
      <c r="DW190" s="120"/>
      <c r="DX190" s="120"/>
      <c r="DY190" s="120"/>
      <c r="DZ190" s="120"/>
      <c r="EA190" s="120"/>
      <c r="EB190" s="120"/>
      <c r="EC190" s="120"/>
      <c r="ED190" s="120"/>
      <c r="EE190" s="120"/>
      <c r="EF190" s="120"/>
      <c r="EG190" s="120"/>
      <c r="EH190" s="120"/>
      <c r="EI190" s="120"/>
      <c r="EJ190" s="120"/>
      <c r="EK190" s="120"/>
      <c r="EL190" s="120"/>
      <c r="EM190" s="120"/>
      <c r="EN190" s="120"/>
      <c r="EO190" s="120"/>
      <c r="EP190" s="120"/>
      <c r="EQ190" s="120"/>
      <c r="ER190" s="120"/>
      <c r="ES190" s="120"/>
      <c r="ET190" s="120"/>
      <c r="EU190" s="120"/>
      <c r="EV190" s="120"/>
      <c r="EW190" s="120"/>
      <c r="EX190" s="120"/>
      <c r="EY190" s="120"/>
      <c r="EZ190" s="120"/>
      <c r="FA190" s="120"/>
      <c r="FB190" s="120"/>
      <c r="FC190" s="120"/>
      <c r="FD190" s="120"/>
      <c r="FE190" s="120"/>
      <c r="FF190" s="120"/>
      <c r="FG190" s="120"/>
      <c r="FH190" s="120"/>
      <c r="FI190" s="120"/>
      <c r="FJ190" s="120"/>
      <c r="FK190" s="120"/>
      <c r="FL190" s="120"/>
      <c r="FM190" s="120"/>
      <c r="FN190" s="120"/>
      <c r="FO190" s="120"/>
      <c r="FP190" s="120"/>
      <c r="FQ190" s="120"/>
      <c r="FR190" s="120"/>
      <c r="FS190" s="120"/>
      <c r="FT190" s="120"/>
      <c r="FU190" s="120"/>
      <c r="FV190" s="120"/>
      <c r="FW190" s="120"/>
      <c r="FX190" s="120"/>
      <c r="FY190" s="120"/>
      <c r="FZ190" s="120"/>
      <c r="GA190" s="120"/>
      <c r="GB190" s="120"/>
      <c r="GC190" s="120"/>
      <c r="GD190" s="120"/>
      <c r="GE190" s="120"/>
      <c r="GF190" s="120"/>
      <c r="GG190" s="120"/>
      <c r="GH190" s="120"/>
      <c r="GI190" s="120"/>
      <c r="GJ190" s="120"/>
      <c r="GK190" s="120"/>
      <c r="GL190" s="120"/>
      <c r="GM190" s="120"/>
      <c r="GN190" s="120"/>
      <c r="GO190" s="120"/>
      <c r="GP190" s="120"/>
      <c r="GQ190" s="120"/>
      <c r="GR190" s="120"/>
      <c r="GS190" s="120"/>
      <c r="GT190" s="120"/>
      <c r="GU190" s="120"/>
      <c r="GV190" s="120"/>
      <c r="GW190" s="120"/>
      <c r="GX190" s="120"/>
      <c r="GY190" s="120"/>
      <c r="GZ190" s="120"/>
      <c r="HA190" s="120"/>
      <c r="HB190" s="120"/>
      <c r="HC190" s="120"/>
      <c r="HD190" s="120"/>
      <c r="HE190" s="120"/>
      <c r="HF190" s="120"/>
      <c r="HG190" s="120"/>
      <c r="HH190" s="120"/>
      <c r="HI190" s="120"/>
      <c r="HJ190" s="120"/>
      <c r="HK190" s="120"/>
      <c r="HL190" s="120"/>
      <c r="HM190" s="120"/>
      <c r="HN190" s="120"/>
      <c r="HO190" s="120"/>
      <c r="HP190" s="120"/>
      <c r="HQ190" s="120"/>
      <c r="HR190" s="120"/>
      <c r="HS190" s="120"/>
      <c r="HT190" s="120"/>
      <c r="HU190" s="120"/>
      <c r="HV190" s="120"/>
      <c r="HW190" s="120"/>
      <c r="HX190" s="120"/>
      <c r="HY190" s="120"/>
      <c r="HZ190" s="120"/>
      <c r="IA190" s="120"/>
      <c r="IB190" s="120"/>
      <c r="IC190" s="120"/>
      <c r="ID190" s="120"/>
      <c r="IE190" s="120"/>
      <c r="IF190" s="120"/>
      <c r="IG190" s="120"/>
      <c r="IH190" s="120"/>
      <c r="II190" s="120"/>
      <c r="IJ190" s="120"/>
      <c r="IK190" s="120"/>
      <c r="IL190" s="120"/>
      <c r="IM190" s="120"/>
      <c r="IN190" s="120"/>
      <c r="IO190" s="120"/>
      <c r="IP190" s="120"/>
      <c r="IQ190" s="120"/>
      <c r="IR190" s="120"/>
      <c r="IS190" s="120"/>
      <c r="IT190" s="120"/>
      <c r="IU190" s="120"/>
    </row>
    <row r="191" spans="1:255" s="330" customFormat="1" ht="12.75">
      <c r="A191" s="72" t="s">
        <v>3641</v>
      </c>
      <c r="B191" s="331" t="s">
        <v>2248</v>
      </c>
      <c r="C191" s="55" t="s">
        <v>2246</v>
      </c>
      <c r="D191" s="54">
        <v>100</v>
      </c>
      <c r="E191" s="187" t="str">
        <f>"65047340AE02A24"</f>
        <v>65047340AE02A24</v>
      </c>
      <c r="F191" s="200" t="s">
        <v>2877</v>
      </c>
      <c r="G191" s="186" t="s">
        <v>1872</v>
      </c>
      <c r="H191" s="331" t="s">
        <v>2247</v>
      </c>
      <c r="I191" s="331" t="s">
        <v>1258</v>
      </c>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c r="CV191" s="120"/>
      <c r="CW191" s="120"/>
      <c r="CX191" s="120"/>
      <c r="CY191" s="120"/>
      <c r="CZ191" s="120"/>
      <c r="DA191" s="120"/>
      <c r="DB191" s="120"/>
      <c r="DC191" s="120"/>
      <c r="DD191" s="120"/>
      <c r="DE191" s="120"/>
      <c r="DF191" s="120"/>
      <c r="DG191" s="120"/>
      <c r="DH191" s="120"/>
      <c r="DI191" s="120"/>
      <c r="DJ191" s="120"/>
      <c r="DK191" s="120"/>
      <c r="DL191" s="120"/>
      <c r="DM191" s="120"/>
      <c r="DN191" s="120"/>
      <c r="DO191" s="120"/>
      <c r="DP191" s="120"/>
      <c r="DQ191" s="120"/>
      <c r="DR191" s="120"/>
      <c r="DS191" s="120"/>
      <c r="DT191" s="120"/>
      <c r="DU191" s="120"/>
      <c r="DV191" s="120"/>
      <c r="DW191" s="120"/>
      <c r="DX191" s="120"/>
      <c r="DY191" s="120"/>
      <c r="DZ191" s="120"/>
      <c r="EA191" s="120"/>
      <c r="EB191" s="120"/>
      <c r="EC191" s="120"/>
      <c r="ED191" s="120"/>
      <c r="EE191" s="120"/>
      <c r="EF191" s="120"/>
      <c r="EG191" s="120"/>
      <c r="EH191" s="120"/>
      <c r="EI191" s="120"/>
      <c r="EJ191" s="120"/>
      <c r="EK191" s="120"/>
      <c r="EL191" s="120"/>
      <c r="EM191" s="120"/>
      <c r="EN191" s="120"/>
      <c r="EO191" s="120"/>
      <c r="EP191" s="120"/>
      <c r="EQ191" s="120"/>
      <c r="ER191" s="120"/>
      <c r="ES191" s="120"/>
      <c r="ET191" s="120"/>
      <c r="EU191" s="120"/>
      <c r="EV191" s="120"/>
      <c r="EW191" s="120"/>
      <c r="EX191" s="120"/>
      <c r="EY191" s="120"/>
      <c r="EZ191" s="120"/>
      <c r="FA191" s="120"/>
      <c r="FB191" s="120"/>
      <c r="FC191" s="120"/>
      <c r="FD191" s="120"/>
      <c r="FE191" s="120"/>
      <c r="FF191" s="120"/>
      <c r="FG191" s="120"/>
      <c r="FH191" s="120"/>
      <c r="FI191" s="120"/>
      <c r="FJ191" s="120"/>
      <c r="FK191" s="120"/>
      <c r="FL191" s="120"/>
      <c r="FM191" s="120"/>
      <c r="FN191" s="120"/>
      <c r="FO191" s="120"/>
      <c r="FP191" s="120"/>
      <c r="FQ191" s="120"/>
      <c r="FR191" s="120"/>
      <c r="FS191" s="120"/>
      <c r="FT191" s="120"/>
      <c r="FU191" s="120"/>
      <c r="FV191" s="120"/>
      <c r="FW191" s="120"/>
      <c r="FX191" s="120"/>
      <c r="FY191" s="120"/>
      <c r="FZ191" s="120"/>
      <c r="GA191" s="120"/>
      <c r="GB191" s="120"/>
      <c r="GC191" s="120"/>
      <c r="GD191" s="120"/>
      <c r="GE191" s="120"/>
      <c r="GF191" s="120"/>
      <c r="GG191" s="120"/>
      <c r="GH191" s="120"/>
      <c r="GI191" s="120"/>
      <c r="GJ191" s="120"/>
      <c r="GK191" s="120"/>
      <c r="GL191" s="120"/>
      <c r="GM191" s="120"/>
      <c r="GN191" s="120"/>
      <c r="GO191" s="120"/>
      <c r="GP191" s="120"/>
      <c r="GQ191" s="120"/>
      <c r="GR191" s="120"/>
      <c r="GS191" s="120"/>
      <c r="GT191" s="120"/>
      <c r="GU191" s="120"/>
      <c r="GV191" s="120"/>
      <c r="GW191" s="120"/>
      <c r="GX191" s="120"/>
      <c r="GY191" s="120"/>
      <c r="GZ191" s="120"/>
      <c r="HA191" s="120"/>
      <c r="HB191" s="120"/>
      <c r="HC191" s="120"/>
      <c r="HD191" s="120"/>
      <c r="HE191" s="120"/>
      <c r="HF191" s="120"/>
      <c r="HG191" s="120"/>
      <c r="HH191" s="120"/>
      <c r="HI191" s="120"/>
      <c r="HJ191" s="120"/>
      <c r="HK191" s="120"/>
      <c r="HL191" s="120"/>
      <c r="HM191" s="120"/>
      <c r="HN191" s="120"/>
      <c r="HO191" s="120"/>
      <c r="HP191" s="120"/>
      <c r="HQ191" s="120"/>
      <c r="HR191" s="120"/>
      <c r="HS191" s="120"/>
      <c r="HT191" s="120"/>
      <c r="HU191" s="120"/>
      <c r="HV191" s="120"/>
      <c r="HW191" s="120"/>
      <c r="HX191" s="120"/>
      <c r="HY191" s="120"/>
      <c r="HZ191" s="120"/>
      <c r="IA191" s="120"/>
      <c r="IB191" s="120"/>
      <c r="IC191" s="120"/>
      <c r="ID191" s="120"/>
      <c r="IE191" s="120"/>
      <c r="IF191" s="120"/>
      <c r="IG191" s="120"/>
      <c r="IH191" s="120"/>
      <c r="II191" s="120"/>
      <c r="IJ191" s="120"/>
      <c r="IK191" s="120"/>
      <c r="IL191" s="120"/>
      <c r="IM191" s="120"/>
      <c r="IN191" s="120"/>
      <c r="IO191" s="120"/>
      <c r="IP191" s="120"/>
      <c r="IQ191" s="120"/>
      <c r="IR191" s="120"/>
      <c r="IS191" s="120"/>
      <c r="IT191" s="120"/>
      <c r="IU191" s="120"/>
    </row>
    <row r="192" spans="1:255" s="330" customFormat="1" ht="12.75">
      <c r="A192" s="72" t="s">
        <v>3641</v>
      </c>
      <c r="B192" s="340" t="s">
        <v>1627</v>
      </c>
      <c r="C192" s="55">
        <v>1</v>
      </c>
      <c r="D192" s="54"/>
      <c r="E192" s="187" t="str">
        <f>"65047359AE00A00"</f>
        <v>65047359AE00A00</v>
      </c>
      <c r="F192" s="200" t="s">
        <v>2878</v>
      </c>
      <c r="G192" s="54"/>
      <c r="H192" s="331" t="s">
        <v>2246</v>
      </c>
      <c r="I192" s="331" t="s">
        <v>1226</v>
      </c>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c r="CV192" s="120"/>
      <c r="CW192" s="120"/>
      <c r="CX192" s="120"/>
      <c r="CY192" s="120"/>
      <c r="CZ192" s="120"/>
      <c r="DA192" s="120"/>
      <c r="DB192" s="120"/>
      <c r="DC192" s="120"/>
      <c r="DD192" s="120"/>
      <c r="DE192" s="120"/>
      <c r="DF192" s="120"/>
      <c r="DG192" s="120"/>
      <c r="DH192" s="120"/>
      <c r="DI192" s="120"/>
      <c r="DJ192" s="120"/>
      <c r="DK192" s="120"/>
      <c r="DL192" s="120"/>
      <c r="DM192" s="120"/>
      <c r="DN192" s="120"/>
      <c r="DO192" s="120"/>
      <c r="DP192" s="120"/>
      <c r="DQ192" s="120"/>
      <c r="DR192" s="120"/>
      <c r="DS192" s="120"/>
      <c r="DT192" s="120"/>
      <c r="DU192" s="120"/>
      <c r="DV192" s="120"/>
      <c r="DW192" s="120"/>
      <c r="DX192" s="120"/>
      <c r="DY192" s="120"/>
      <c r="DZ192" s="120"/>
      <c r="EA192" s="120"/>
      <c r="EB192" s="120"/>
      <c r="EC192" s="120"/>
      <c r="ED192" s="120"/>
      <c r="EE192" s="120"/>
      <c r="EF192" s="120"/>
      <c r="EG192" s="120"/>
      <c r="EH192" s="120"/>
      <c r="EI192" s="120"/>
      <c r="EJ192" s="120"/>
      <c r="EK192" s="120"/>
      <c r="EL192" s="120"/>
      <c r="EM192" s="120"/>
      <c r="EN192" s="120"/>
      <c r="EO192" s="120"/>
      <c r="EP192" s="120"/>
      <c r="EQ192" s="120"/>
      <c r="ER192" s="120"/>
      <c r="ES192" s="120"/>
      <c r="ET192" s="120"/>
      <c r="EU192" s="120"/>
      <c r="EV192" s="120"/>
      <c r="EW192" s="120"/>
      <c r="EX192" s="120"/>
      <c r="EY192" s="120"/>
      <c r="EZ192" s="120"/>
      <c r="FA192" s="120"/>
      <c r="FB192" s="120"/>
      <c r="FC192" s="120"/>
      <c r="FD192" s="120"/>
      <c r="FE192" s="120"/>
      <c r="FF192" s="120"/>
      <c r="FG192" s="120"/>
      <c r="FH192" s="120"/>
      <c r="FI192" s="120"/>
      <c r="FJ192" s="120"/>
      <c r="FK192" s="120"/>
      <c r="FL192" s="120"/>
      <c r="FM192" s="120"/>
      <c r="FN192" s="120"/>
      <c r="FO192" s="120"/>
      <c r="FP192" s="120"/>
      <c r="FQ192" s="120"/>
      <c r="FR192" s="120"/>
      <c r="FS192" s="120"/>
      <c r="FT192" s="120"/>
      <c r="FU192" s="120"/>
      <c r="FV192" s="120"/>
      <c r="FW192" s="120"/>
      <c r="FX192" s="120"/>
      <c r="FY192" s="120"/>
      <c r="FZ192" s="120"/>
      <c r="GA192" s="120"/>
      <c r="GB192" s="120"/>
      <c r="GC192" s="120"/>
      <c r="GD192" s="120"/>
      <c r="GE192" s="120"/>
      <c r="GF192" s="120"/>
      <c r="GG192" s="120"/>
      <c r="GH192" s="120"/>
      <c r="GI192" s="120"/>
      <c r="GJ192" s="120"/>
      <c r="GK192" s="120"/>
      <c r="GL192" s="120"/>
      <c r="GM192" s="120"/>
      <c r="GN192" s="120"/>
      <c r="GO192" s="120"/>
      <c r="GP192" s="120"/>
      <c r="GQ192" s="120"/>
      <c r="GR192" s="120"/>
      <c r="GS192" s="120"/>
      <c r="GT192" s="120"/>
      <c r="GU192" s="120"/>
      <c r="GV192" s="120"/>
      <c r="GW192" s="120"/>
      <c r="GX192" s="120"/>
      <c r="GY192" s="120"/>
      <c r="GZ192" s="120"/>
      <c r="HA192" s="120"/>
      <c r="HB192" s="120"/>
      <c r="HC192" s="120"/>
      <c r="HD192" s="120"/>
      <c r="HE192" s="120"/>
      <c r="HF192" s="120"/>
      <c r="HG192" s="120"/>
      <c r="HH192" s="120"/>
      <c r="HI192" s="120"/>
      <c r="HJ192" s="120"/>
      <c r="HK192" s="120"/>
      <c r="HL192" s="120"/>
      <c r="HM192" s="120"/>
      <c r="HN192" s="120"/>
      <c r="HO192" s="120"/>
      <c r="HP192" s="120"/>
      <c r="HQ192" s="120"/>
      <c r="HR192" s="120"/>
      <c r="HS192" s="120"/>
      <c r="HT192" s="120"/>
      <c r="HU192" s="120"/>
      <c r="HV192" s="120"/>
      <c r="HW192" s="120"/>
      <c r="HX192" s="120"/>
      <c r="HY192" s="120"/>
      <c r="HZ192" s="120"/>
      <c r="IA192" s="120"/>
      <c r="IB192" s="120"/>
      <c r="IC192" s="120"/>
      <c r="ID192" s="120"/>
      <c r="IE192" s="120"/>
      <c r="IF192" s="120"/>
      <c r="IG192" s="120"/>
      <c r="IH192" s="120"/>
      <c r="II192" s="120"/>
      <c r="IJ192" s="120"/>
      <c r="IK192" s="120"/>
      <c r="IL192" s="120"/>
      <c r="IM192" s="120"/>
      <c r="IN192" s="120"/>
      <c r="IO192" s="120"/>
      <c r="IP192" s="120"/>
      <c r="IQ192" s="120"/>
      <c r="IR192" s="120"/>
      <c r="IS192" s="120"/>
      <c r="IT192" s="120"/>
      <c r="IU192" s="120"/>
    </row>
    <row r="193" spans="1:255" ht="12.75">
      <c r="A193" s="59"/>
      <c r="B193" s="60"/>
      <c r="C193" s="61"/>
      <c r="D193" s="61"/>
      <c r="E193" s="62"/>
      <c r="F193" s="63"/>
      <c r="G193" s="61"/>
      <c r="H193" s="61"/>
      <c r="I193" s="61"/>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c r="BM193" s="56"/>
      <c r="BN193" s="56"/>
      <c r="BO193" s="56"/>
      <c r="BP193" s="56"/>
      <c r="BQ193" s="56"/>
      <c r="BR193" s="56"/>
      <c r="BS193" s="56"/>
      <c r="BT193" s="56"/>
      <c r="BU193" s="56"/>
      <c r="BV193" s="56"/>
      <c r="BW193" s="56"/>
      <c r="BX193" s="56"/>
      <c r="BY193" s="56"/>
      <c r="BZ193" s="56"/>
      <c r="CA193" s="56"/>
      <c r="CB193" s="56"/>
      <c r="CC193" s="56"/>
      <c r="CD193" s="56"/>
      <c r="CE193" s="56"/>
      <c r="CF193" s="56"/>
      <c r="CG193" s="56"/>
      <c r="CH193" s="56"/>
      <c r="CI193" s="56"/>
      <c r="CJ193" s="56"/>
      <c r="CK193" s="56"/>
      <c r="CL193" s="56"/>
      <c r="CM193" s="56"/>
      <c r="CN193" s="56"/>
      <c r="CO193" s="56"/>
      <c r="CP193" s="56"/>
      <c r="CQ193" s="56"/>
      <c r="CR193" s="56"/>
      <c r="CS193" s="56"/>
      <c r="CT193" s="56"/>
      <c r="CU193" s="56"/>
      <c r="CV193" s="56"/>
      <c r="CW193" s="56"/>
      <c r="CX193" s="56"/>
      <c r="CY193" s="56"/>
      <c r="CZ193" s="56"/>
      <c r="DA193" s="56"/>
      <c r="DB193" s="56"/>
      <c r="DC193" s="56"/>
      <c r="DD193" s="56"/>
      <c r="DE193" s="56"/>
      <c r="DF193" s="56"/>
      <c r="DG193" s="56"/>
      <c r="DH193" s="56"/>
      <c r="DI193" s="56"/>
      <c r="DJ193" s="56"/>
      <c r="DK193" s="56"/>
      <c r="DL193" s="56"/>
      <c r="DM193" s="56"/>
      <c r="DN193" s="56"/>
      <c r="DO193" s="56"/>
      <c r="DP193" s="56"/>
      <c r="DQ193" s="56"/>
      <c r="DR193" s="56"/>
      <c r="DS193" s="56"/>
      <c r="DT193" s="56"/>
      <c r="DU193" s="56"/>
      <c r="DV193" s="56"/>
      <c r="DW193" s="56"/>
      <c r="DX193" s="56"/>
      <c r="DY193" s="56"/>
      <c r="DZ193" s="56"/>
      <c r="EA193" s="56"/>
      <c r="EB193" s="56"/>
      <c r="EC193" s="56"/>
      <c r="ED193" s="56"/>
      <c r="EE193" s="56"/>
      <c r="EF193" s="56"/>
      <c r="EG193" s="56"/>
      <c r="EH193" s="56"/>
      <c r="EI193" s="56"/>
      <c r="EJ193" s="56"/>
      <c r="EK193" s="56"/>
      <c r="EL193" s="56"/>
      <c r="EM193" s="56"/>
      <c r="EN193" s="56"/>
      <c r="EO193" s="56"/>
      <c r="EP193" s="56"/>
      <c r="EQ193" s="56"/>
      <c r="ER193" s="56"/>
      <c r="ES193" s="56"/>
      <c r="ET193" s="56"/>
      <c r="EU193" s="56"/>
      <c r="EV193" s="56"/>
      <c r="EW193" s="56"/>
      <c r="EX193" s="56"/>
      <c r="EY193" s="56"/>
      <c r="EZ193" s="56"/>
      <c r="FA193" s="56"/>
      <c r="FB193" s="56"/>
      <c r="FC193" s="56"/>
      <c r="FD193" s="56"/>
      <c r="FE193" s="56"/>
      <c r="FF193" s="56"/>
      <c r="FG193" s="56"/>
      <c r="FH193" s="56"/>
      <c r="FI193" s="56"/>
      <c r="FJ193" s="56"/>
      <c r="FK193" s="56"/>
      <c r="FL193" s="56"/>
      <c r="FM193" s="56"/>
      <c r="FN193" s="56"/>
      <c r="FO193" s="56"/>
      <c r="FP193" s="56"/>
      <c r="FQ193" s="56"/>
      <c r="FR193" s="56"/>
      <c r="FS193" s="56"/>
      <c r="FT193" s="56"/>
      <c r="FU193" s="56"/>
      <c r="FV193" s="56"/>
      <c r="FW193" s="56"/>
      <c r="FX193" s="56"/>
      <c r="FY193" s="56"/>
      <c r="FZ193" s="56"/>
      <c r="GA193" s="56"/>
      <c r="GB193" s="56"/>
      <c r="GC193" s="56"/>
      <c r="GD193" s="56"/>
      <c r="GE193" s="56"/>
      <c r="GF193" s="56"/>
      <c r="GG193" s="56"/>
      <c r="GH193" s="56"/>
      <c r="GI193" s="56"/>
      <c r="GJ193" s="56"/>
      <c r="GK193" s="56"/>
      <c r="GL193" s="56"/>
      <c r="GM193" s="56"/>
      <c r="GN193" s="56"/>
      <c r="GO193" s="56"/>
      <c r="GP193" s="56"/>
      <c r="GQ193" s="56"/>
      <c r="GR193" s="56"/>
      <c r="GS193" s="56"/>
      <c r="GT193" s="56"/>
      <c r="GU193" s="56"/>
      <c r="GV193" s="56"/>
      <c r="GW193" s="56"/>
      <c r="GX193" s="56"/>
      <c r="GY193" s="56"/>
      <c r="GZ193" s="56"/>
      <c r="HA193" s="56"/>
      <c r="HB193" s="56"/>
      <c r="HC193" s="56"/>
      <c r="HD193" s="56"/>
      <c r="HE193" s="56"/>
      <c r="HF193" s="56"/>
      <c r="HG193" s="56"/>
      <c r="HH193" s="56"/>
      <c r="HI193" s="56"/>
      <c r="HJ193" s="56"/>
      <c r="HK193" s="56"/>
      <c r="HL193" s="56"/>
      <c r="HM193" s="56"/>
      <c r="HN193" s="56"/>
      <c r="HO193" s="56"/>
      <c r="HP193" s="56"/>
      <c r="HQ193" s="56"/>
      <c r="HR193" s="56"/>
      <c r="HS193" s="56"/>
      <c r="HT193" s="56"/>
      <c r="HU193" s="56"/>
      <c r="HV193" s="56"/>
      <c r="HW193" s="56"/>
      <c r="HX193" s="56"/>
      <c r="HY193" s="56"/>
      <c r="HZ193" s="56"/>
      <c r="IA193" s="56"/>
      <c r="IB193" s="56"/>
      <c r="IC193" s="56"/>
      <c r="ID193" s="56"/>
      <c r="IE193" s="56"/>
      <c r="IF193" s="56"/>
      <c r="IG193" s="56"/>
      <c r="IH193" s="56"/>
      <c r="II193" s="56"/>
      <c r="IJ193" s="56"/>
      <c r="IK193" s="56"/>
      <c r="IL193" s="56"/>
      <c r="IM193" s="56"/>
      <c r="IN193" s="56"/>
      <c r="IO193" s="56"/>
      <c r="IP193" s="56"/>
      <c r="IQ193" s="56"/>
      <c r="IR193" s="56"/>
      <c r="IS193" s="56"/>
      <c r="IT193" s="56"/>
      <c r="IU193" s="56"/>
    </row>
    <row r="194" spans="1:255" s="330" customFormat="1" ht="12.75">
      <c r="A194" s="72" t="s">
        <v>1628</v>
      </c>
      <c r="B194" s="69"/>
      <c r="C194" s="252">
        <v>9</v>
      </c>
      <c r="D194" s="54">
        <v>4950</v>
      </c>
      <c r="E194" s="253" t="s">
        <v>109</v>
      </c>
      <c r="F194" s="350" t="s">
        <v>2634</v>
      </c>
      <c r="G194" s="54" t="s">
        <v>1872</v>
      </c>
      <c r="H194" s="54" t="s">
        <v>2246</v>
      </c>
      <c r="I194" s="54" t="s">
        <v>1255</v>
      </c>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c r="CV194" s="120"/>
      <c r="CW194" s="120"/>
      <c r="CX194" s="120"/>
      <c r="CY194" s="120"/>
      <c r="CZ194" s="120"/>
      <c r="DA194" s="120"/>
      <c r="DB194" s="120"/>
      <c r="DC194" s="120"/>
      <c r="DD194" s="120"/>
      <c r="DE194" s="120"/>
      <c r="DF194" s="120"/>
      <c r="DG194" s="120"/>
      <c r="DH194" s="120"/>
      <c r="DI194" s="120"/>
      <c r="DJ194" s="120"/>
      <c r="DK194" s="120"/>
      <c r="DL194" s="120"/>
      <c r="DM194" s="120"/>
      <c r="DN194" s="120"/>
      <c r="DO194" s="120"/>
      <c r="DP194" s="120"/>
      <c r="DQ194" s="120"/>
      <c r="DR194" s="120"/>
      <c r="DS194" s="120"/>
      <c r="DT194" s="120"/>
      <c r="DU194" s="120"/>
      <c r="DV194" s="120"/>
      <c r="DW194" s="120"/>
      <c r="DX194" s="120"/>
      <c r="DY194" s="120"/>
      <c r="DZ194" s="120"/>
      <c r="EA194" s="120"/>
      <c r="EB194" s="120"/>
      <c r="EC194" s="120"/>
      <c r="ED194" s="120"/>
      <c r="EE194" s="120"/>
      <c r="EF194" s="120"/>
      <c r="EG194" s="120"/>
      <c r="EH194" s="120"/>
      <c r="EI194" s="120"/>
      <c r="EJ194" s="120"/>
      <c r="EK194" s="120"/>
      <c r="EL194" s="120"/>
      <c r="EM194" s="120"/>
      <c r="EN194" s="120"/>
      <c r="EO194" s="120"/>
      <c r="EP194" s="120"/>
      <c r="EQ194" s="120"/>
      <c r="ER194" s="120"/>
      <c r="ES194" s="120"/>
      <c r="ET194" s="120"/>
      <c r="EU194" s="120"/>
      <c r="EV194" s="120"/>
      <c r="EW194" s="120"/>
      <c r="EX194" s="120"/>
      <c r="EY194" s="120"/>
      <c r="EZ194" s="120"/>
      <c r="FA194" s="120"/>
      <c r="FB194" s="120"/>
      <c r="FC194" s="120"/>
      <c r="FD194" s="120"/>
      <c r="FE194" s="120"/>
      <c r="FF194" s="120"/>
      <c r="FG194" s="120"/>
      <c r="FH194" s="120"/>
      <c r="FI194" s="120"/>
      <c r="FJ194" s="120"/>
      <c r="FK194" s="120"/>
      <c r="FL194" s="120"/>
      <c r="FM194" s="120"/>
      <c r="FN194" s="120"/>
      <c r="FO194" s="120"/>
      <c r="FP194" s="120"/>
      <c r="FQ194" s="120"/>
      <c r="FR194" s="120"/>
      <c r="FS194" s="120"/>
      <c r="FT194" s="120"/>
      <c r="FU194" s="120"/>
      <c r="FV194" s="120"/>
      <c r="FW194" s="120"/>
      <c r="FX194" s="120"/>
      <c r="FY194" s="120"/>
      <c r="FZ194" s="120"/>
      <c r="GA194" s="120"/>
      <c r="GB194" s="120"/>
      <c r="GC194" s="120"/>
      <c r="GD194" s="120"/>
      <c r="GE194" s="120"/>
      <c r="GF194" s="120"/>
      <c r="GG194" s="120"/>
      <c r="GH194" s="120"/>
      <c r="GI194" s="120"/>
      <c r="GJ194" s="120"/>
      <c r="GK194" s="120"/>
      <c r="GL194" s="120"/>
      <c r="GM194" s="120"/>
      <c r="GN194" s="120"/>
      <c r="GO194" s="120"/>
      <c r="GP194" s="120"/>
      <c r="GQ194" s="120"/>
      <c r="GR194" s="120"/>
      <c r="GS194" s="120"/>
      <c r="GT194" s="120"/>
      <c r="GU194" s="120"/>
      <c r="GV194" s="120"/>
      <c r="GW194" s="120"/>
      <c r="GX194" s="120"/>
      <c r="GY194" s="120"/>
      <c r="GZ194" s="120"/>
      <c r="HA194" s="120"/>
      <c r="HB194" s="120"/>
      <c r="HC194" s="120"/>
      <c r="HD194" s="120"/>
      <c r="HE194" s="120"/>
      <c r="HF194" s="120"/>
      <c r="HG194" s="120"/>
      <c r="HH194" s="120"/>
      <c r="HI194" s="120"/>
      <c r="HJ194" s="120"/>
      <c r="HK194" s="120"/>
      <c r="HL194" s="120"/>
      <c r="HM194" s="120"/>
      <c r="HN194" s="120"/>
      <c r="HO194" s="120"/>
      <c r="HP194" s="120"/>
      <c r="HQ194" s="120"/>
      <c r="HR194" s="120"/>
      <c r="HS194" s="120"/>
      <c r="HT194" s="120"/>
      <c r="HU194" s="120"/>
      <c r="HV194" s="120"/>
      <c r="HW194" s="120"/>
      <c r="HX194" s="120"/>
      <c r="HY194" s="120"/>
      <c r="HZ194" s="120"/>
      <c r="IA194" s="120"/>
      <c r="IB194" s="120"/>
      <c r="IC194" s="120"/>
      <c r="ID194" s="120"/>
      <c r="IE194" s="120"/>
      <c r="IF194" s="120"/>
      <c r="IG194" s="120"/>
      <c r="IH194" s="120"/>
      <c r="II194" s="120"/>
      <c r="IJ194" s="120"/>
      <c r="IK194" s="120"/>
      <c r="IL194" s="120"/>
      <c r="IM194" s="120"/>
      <c r="IN194" s="120"/>
      <c r="IO194" s="120"/>
      <c r="IP194" s="120"/>
      <c r="IQ194" s="120"/>
      <c r="IR194" s="120"/>
      <c r="IS194" s="120"/>
      <c r="IT194" s="120"/>
      <c r="IU194" s="120"/>
    </row>
    <row r="195" spans="1:255" s="330" customFormat="1" ht="12.75">
      <c r="A195" s="72" t="s">
        <v>1628</v>
      </c>
      <c r="B195" s="159" t="s">
        <v>1627</v>
      </c>
      <c r="C195" s="252">
        <v>9</v>
      </c>
      <c r="D195" s="54"/>
      <c r="E195" s="253" t="s">
        <v>110</v>
      </c>
      <c r="F195" s="350" t="s">
        <v>2635</v>
      </c>
      <c r="G195" s="54"/>
      <c r="H195" s="54" t="s">
        <v>2246</v>
      </c>
      <c r="I195" s="54" t="s">
        <v>1226</v>
      </c>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c r="CV195" s="120"/>
      <c r="CW195" s="120"/>
      <c r="CX195" s="120"/>
      <c r="CY195" s="120"/>
      <c r="CZ195" s="120"/>
      <c r="DA195" s="120"/>
      <c r="DB195" s="120"/>
      <c r="DC195" s="120"/>
      <c r="DD195" s="120"/>
      <c r="DE195" s="120"/>
      <c r="DF195" s="120"/>
      <c r="DG195" s="120"/>
      <c r="DH195" s="120"/>
      <c r="DI195" s="120"/>
      <c r="DJ195" s="120"/>
      <c r="DK195" s="120"/>
      <c r="DL195" s="120"/>
      <c r="DM195" s="120"/>
      <c r="DN195" s="120"/>
      <c r="DO195" s="120"/>
      <c r="DP195" s="120"/>
      <c r="DQ195" s="120"/>
      <c r="DR195" s="120"/>
      <c r="DS195" s="120"/>
      <c r="DT195" s="120"/>
      <c r="DU195" s="120"/>
      <c r="DV195" s="120"/>
      <c r="DW195" s="120"/>
      <c r="DX195" s="120"/>
      <c r="DY195" s="120"/>
      <c r="DZ195" s="120"/>
      <c r="EA195" s="120"/>
      <c r="EB195" s="120"/>
      <c r="EC195" s="120"/>
      <c r="ED195" s="120"/>
      <c r="EE195" s="120"/>
      <c r="EF195" s="120"/>
      <c r="EG195" s="120"/>
      <c r="EH195" s="120"/>
      <c r="EI195" s="120"/>
      <c r="EJ195" s="120"/>
      <c r="EK195" s="120"/>
      <c r="EL195" s="120"/>
      <c r="EM195" s="120"/>
      <c r="EN195" s="120"/>
      <c r="EO195" s="120"/>
      <c r="EP195" s="120"/>
      <c r="EQ195" s="120"/>
      <c r="ER195" s="120"/>
      <c r="ES195" s="120"/>
      <c r="ET195" s="120"/>
      <c r="EU195" s="120"/>
      <c r="EV195" s="120"/>
      <c r="EW195" s="120"/>
      <c r="EX195" s="120"/>
      <c r="EY195" s="120"/>
      <c r="EZ195" s="120"/>
      <c r="FA195" s="120"/>
      <c r="FB195" s="120"/>
      <c r="FC195" s="120"/>
      <c r="FD195" s="120"/>
      <c r="FE195" s="120"/>
      <c r="FF195" s="120"/>
      <c r="FG195" s="120"/>
      <c r="FH195" s="120"/>
      <c r="FI195" s="120"/>
      <c r="FJ195" s="120"/>
      <c r="FK195" s="120"/>
      <c r="FL195" s="120"/>
      <c r="FM195" s="120"/>
      <c r="FN195" s="120"/>
      <c r="FO195" s="120"/>
      <c r="FP195" s="120"/>
      <c r="FQ195" s="120"/>
      <c r="FR195" s="120"/>
      <c r="FS195" s="120"/>
      <c r="FT195" s="120"/>
      <c r="FU195" s="120"/>
      <c r="FV195" s="120"/>
      <c r="FW195" s="120"/>
      <c r="FX195" s="120"/>
      <c r="FY195" s="120"/>
      <c r="FZ195" s="120"/>
      <c r="GA195" s="120"/>
      <c r="GB195" s="120"/>
      <c r="GC195" s="120"/>
      <c r="GD195" s="120"/>
      <c r="GE195" s="120"/>
      <c r="GF195" s="120"/>
      <c r="GG195" s="120"/>
      <c r="GH195" s="120"/>
      <c r="GI195" s="120"/>
      <c r="GJ195" s="120"/>
      <c r="GK195" s="120"/>
      <c r="GL195" s="120"/>
      <c r="GM195" s="120"/>
      <c r="GN195" s="120"/>
      <c r="GO195" s="120"/>
      <c r="GP195" s="120"/>
      <c r="GQ195" s="120"/>
      <c r="GR195" s="120"/>
      <c r="GS195" s="120"/>
      <c r="GT195" s="120"/>
      <c r="GU195" s="120"/>
      <c r="GV195" s="120"/>
      <c r="GW195" s="120"/>
      <c r="GX195" s="120"/>
      <c r="GY195" s="120"/>
      <c r="GZ195" s="120"/>
      <c r="HA195" s="120"/>
      <c r="HB195" s="120"/>
      <c r="HC195" s="120"/>
      <c r="HD195" s="120"/>
      <c r="HE195" s="120"/>
      <c r="HF195" s="120"/>
      <c r="HG195" s="120"/>
      <c r="HH195" s="120"/>
      <c r="HI195" s="120"/>
      <c r="HJ195" s="120"/>
      <c r="HK195" s="120"/>
      <c r="HL195" s="120"/>
      <c r="HM195" s="120"/>
      <c r="HN195" s="120"/>
      <c r="HO195" s="120"/>
      <c r="HP195" s="120"/>
      <c r="HQ195" s="120"/>
      <c r="HR195" s="120"/>
      <c r="HS195" s="120"/>
      <c r="HT195" s="120"/>
      <c r="HU195" s="120"/>
      <c r="HV195" s="120"/>
      <c r="HW195" s="120"/>
      <c r="HX195" s="120"/>
      <c r="HY195" s="120"/>
      <c r="HZ195" s="120"/>
      <c r="IA195" s="120"/>
      <c r="IB195" s="120"/>
      <c r="IC195" s="120"/>
      <c r="ID195" s="120"/>
      <c r="IE195" s="120"/>
      <c r="IF195" s="120"/>
      <c r="IG195" s="120"/>
      <c r="IH195" s="120"/>
      <c r="II195" s="120"/>
      <c r="IJ195" s="120"/>
      <c r="IK195" s="120"/>
      <c r="IL195" s="120"/>
      <c r="IM195" s="120"/>
      <c r="IN195" s="120"/>
      <c r="IO195" s="120"/>
      <c r="IP195" s="120"/>
      <c r="IQ195" s="120"/>
      <c r="IR195" s="120"/>
      <c r="IS195" s="120"/>
      <c r="IT195" s="120"/>
      <c r="IU195" s="120"/>
    </row>
    <row r="196" spans="1:255" ht="12.75">
      <c r="A196" s="57" t="s">
        <v>1628</v>
      </c>
      <c r="B196" s="58" t="s">
        <v>474</v>
      </c>
      <c r="C196" s="55">
        <v>8</v>
      </c>
      <c r="D196" s="331">
        <v>4950</v>
      </c>
      <c r="E196" s="187" t="s">
        <v>531</v>
      </c>
      <c r="F196" s="200" t="s">
        <v>979</v>
      </c>
      <c r="G196" s="187" t="s">
        <v>1871</v>
      </c>
      <c r="H196" s="55" t="s">
        <v>2246</v>
      </c>
      <c r="I196" s="55" t="s">
        <v>1255</v>
      </c>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c r="CW196" s="56"/>
      <c r="CX196" s="56"/>
      <c r="CY196" s="56"/>
      <c r="CZ196" s="56"/>
      <c r="DA196" s="56"/>
      <c r="DB196" s="56"/>
      <c r="DC196" s="56"/>
      <c r="DD196" s="56"/>
      <c r="DE196" s="56"/>
      <c r="DF196" s="56"/>
      <c r="DG196" s="56"/>
      <c r="DH196" s="56"/>
      <c r="DI196" s="56"/>
      <c r="DJ196" s="56"/>
      <c r="DK196" s="56"/>
      <c r="DL196" s="56"/>
      <c r="DM196" s="56"/>
      <c r="DN196" s="56"/>
      <c r="DO196" s="56"/>
      <c r="DP196" s="56"/>
      <c r="DQ196" s="56"/>
      <c r="DR196" s="56"/>
      <c r="DS196" s="56"/>
      <c r="DT196" s="56"/>
      <c r="DU196" s="56"/>
      <c r="DV196" s="56"/>
      <c r="DW196" s="56"/>
      <c r="DX196" s="56"/>
      <c r="DY196" s="56"/>
      <c r="DZ196" s="56"/>
      <c r="EA196" s="56"/>
      <c r="EB196" s="56"/>
      <c r="EC196" s="56"/>
      <c r="ED196" s="56"/>
      <c r="EE196" s="56"/>
      <c r="EF196" s="56"/>
      <c r="EG196" s="56"/>
      <c r="EH196" s="56"/>
      <c r="EI196" s="56"/>
      <c r="EJ196" s="56"/>
      <c r="EK196" s="56"/>
      <c r="EL196" s="56"/>
      <c r="EM196" s="56"/>
      <c r="EN196" s="56"/>
      <c r="EO196" s="56"/>
      <c r="EP196" s="56"/>
      <c r="EQ196" s="56"/>
      <c r="ER196" s="56"/>
      <c r="ES196" s="56"/>
      <c r="ET196" s="56"/>
      <c r="EU196" s="56"/>
      <c r="EV196" s="56"/>
      <c r="EW196" s="56"/>
      <c r="EX196" s="56"/>
      <c r="EY196" s="56"/>
      <c r="EZ196" s="56"/>
      <c r="FA196" s="56"/>
      <c r="FB196" s="56"/>
      <c r="FC196" s="56"/>
      <c r="FD196" s="56"/>
      <c r="FE196" s="56"/>
      <c r="FF196" s="56"/>
      <c r="FG196" s="56"/>
      <c r="FH196" s="56"/>
      <c r="FI196" s="56"/>
      <c r="FJ196" s="56"/>
      <c r="FK196" s="56"/>
      <c r="FL196" s="56"/>
      <c r="FM196" s="56"/>
      <c r="FN196" s="56"/>
      <c r="FO196" s="56"/>
      <c r="FP196" s="56"/>
      <c r="FQ196" s="56"/>
      <c r="FR196" s="56"/>
      <c r="FS196" s="56"/>
      <c r="FT196" s="56"/>
      <c r="FU196" s="56"/>
      <c r="FV196" s="56"/>
      <c r="FW196" s="56"/>
      <c r="FX196" s="56"/>
      <c r="FY196" s="56"/>
      <c r="FZ196" s="56"/>
      <c r="GA196" s="56"/>
      <c r="GB196" s="56"/>
      <c r="GC196" s="56"/>
      <c r="GD196" s="56"/>
      <c r="GE196" s="56"/>
      <c r="GF196" s="56"/>
      <c r="GG196" s="56"/>
      <c r="GH196" s="56"/>
      <c r="GI196" s="56"/>
      <c r="GJ196" s="56"/>
      <c r="GK196" s="56"/>
      <c r="GL196" s="56"/>
      <c r="GM196" s="56"/>
      <c r="GN196" s="56"/>
      <c r="GO196" s="56"/>
      <c r="GP196" s="56"/>
      <c r="GQ196" s="56"/>
      <c r="GR196" s="56"/>
      <c r="GS196" s="56"/>
      <c r="GT196" s="56"/>
      <c r="GU196" s="56"/>
      <c r="GV196" s="56"/>
      <c r="GW196" s="56"/>
      <c r="GX196" s="56"/>
      <c r="GY196" s="56"/>
      <c r="GZ196" s="56"/>
      <c r="HA196" s="56"/>
      <c r="HB196" s="56"/>
      <c r="HC196" s="56"/>
      <c r="HD196" s="56"/>
      <c r="HE196" s="56"/>
      <c r="HF196" s="56"/>
      <c r="HG196" s="56"/>
      <c r="HH196" s="56"/>
      <c r="HI196" s="56"/>
      <c r="HJ196" s="56"/>
      <c r="HK196" s="56"/>
      <c r="HL196" s="56"/>
      <c r="HM196" s="56"/>
      <c r="HN196" s="56"/>
      <c r="HO196" s="56"/>
      <c r="HP196" s="56"/>
      <c r="HQ196" s="56"/>
      <c r="HR196" s="56"/>
      <c r="HS196" s="56"/>
      <c r="HT196" s="56"/>
      <c r="HU196" s="56"/>
      <c r="HV196" s="56"/>
      <c r="HW196" s="56"/>
      <c r="HX196" s="56"/>
      <c r="HY196" s="56"/>
      <c r="HZ196" s="56"/>
      <c r="IA196" s="56"/>
      <c r="IB196" s="56"/>
      <c r="IC196" s="56"/>
      <c r="ID196" s="56"/>
      <c r="IE196" s="56"/>
      <c r="IF196" s="56"/>
      <c r="IG196" s="56"/>
      <c r="IH196" s="56"/>
      <c r="II196" s="56"/>
      <c r="IJ196" s="56"/>
      <c r="IK196" s="56"/>
      <c r="IL196" s="56"/>
      <c r="IM196" s="56"/>
      <c r="IN196" s="56"/>
      <c r="IO196" s="56"/>
      <c r="IP196" s="56"/>
      <c r="IQ196" s="56"/>
      <c r="IR196" s="56"/>
      <c r="IS196" s="56"/>
      <c r="IT196" s="56"/>
      <c r="IU196" s="56"/>
    </row>
    <row r="197" spans="1:255" ht="12.75">
      <c r="A197" s="57" t="s">
        <v>1628</v>
      </c>
      <c r="B197" s="58" t="s">
        <v>474</v>
      </c>
      <c r="C197" s="55">
        <v>8</v>
      </c>
      <c r="D197" s="331">
        <v>4950</v>
      </c>
      <c r="E197" s="187" t="s">
        <v>532</v>
      </c>
      <c r="F197" s="200" t="s">
        <v>980</v>
      </c>
      <c r="G197" s="187" t="s">
        <v>1872</v>
      </c>
      <c r="H197" s="55" t="s">
        <v>2246</v>
      </c>
      <c r="I197" s="55" t="s">
        <v>1255</v>
      </c>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c r="BM197" s="56"/>
      <c r="BN197" s="56"/>
      <c r="BO197" s="56"/>
      <c r="BP197" s="56"/>
      <c r="BQ197" s="56"/>
      <c r="BR197" s="56"/>
      <c r="BS197" s="56"/>
      <c r="BT197" s="56"/>
      <c r="BU197" s="56"/>
      <c r="BV197" s="56"/>
      <c r="BW197" s="56"/>
      <c r="BX197" s="56"/>
      <c r="BY197" s="56"/>
      <c r="BZ197" s="56"/>
      <c r="CA197" s="56"/>
      <c r="CB197" s="56"/>
      <c r="CC197" s="56"/>
      <c r="CD197" s="56"/>
      <c r="CE197" s="56"/>
      <c r="CF197" s="56"/>
      <c r="CG197" s="56"/>
      <c r="CH197" s="56"/>
      <c r="CI197" s="56"/>
      <c r="CJ197" s="56"/>
      <c r="CK197" s="56"/>
      <c r="CL197" s="56"/>
      <c r="CM197" s="56"/>
      <c r="CN197" s="56"/>
      <c r="CO197" s="56"/>
      <c r="CP197" s="56"/>
      <c r="CQ197" s="56"/>
      <c r="CR197" s="56"/>
      <c r="CS197" s="56"/>
      <c r="CT197" s="56"/>
      <c r="CU197" s="56"/>
      <c r="CV197" s="56"/>
      <c r="CW197" s="56"/>
      <c r="CX197" s="56"/>
      <c r="CY197" s="56"/>
      <c r="CZ197" s="56"/>
      <c r="DA197" s="56"/>
      <c r="DB197" s="56"/>
      <c r="DC197" s="56"/>
      <c r="DD197" s="56"/>
      <c r="DE197" s="56"/>
      <c r="DF197" s="56"/>
      <c r="DG197" s="56"/>
      <c r="DH197" s="56"/>
      <c r="DI197" s="56"/>
      <c r="DJ197" s="56"/>
      <c r="DK197" s="56"/>
      <c r="DL197" s="56"/>
      <c r="DM197" s="56"/>
      <c r="DN197" s="56"/>
      <c r="DO197" s="56"/>
      <c r="DP197" s="56"/>
      <c r="DQ197" s="56"/>
      <c r="DR197" s="56"/>
      <c r="DS197" s="56"/>
      <c r="DT197" s="56"/>
      <c r="DU197" s="56"/>
      <c r="DV197" s="56"/>
      <c r="DW197" s="56"/>
      <c r="DX197" s="56"/>
      <c r="DY197" s="56"/>
      <c r="DZ197" s="56"/>
      <c r="EA197" s="56"/>
      <c r="EB197" s="56"/>
      <c r="EC197" s="56"/>
      <c r="ED197" s="56"/>
      <c r="EE197" s="56"/>
      <c r="EF197" s="56"/>
      <c r="EG197" s="56"/>
      <c r="EH197" s="56"/>
      <c r="EI197" s="56"/>
      <c r="EJ197" s="56"/>
      <c r="EK197" s="56"/>
      <c r="EL197" s="56"/>
      <c r="EM197" s="56"/>
      <c r="EN197" s="56"/>
      <c r="EO197" s="56"/>
      <c r="EP197" s="56"/>
      <c r="EQ197" s="56"/>
      <c r="ER197" s="56"/>
      <c r="ES197" s="56"/>
      <c r="ET197" s="56"/>
      <c r="EU197" s="56"/>
      <c r="EV197" s="56"/>
      <c r="EW197" s="56"/>
      <c r="EX197" s="56"/>
      <c r="EY197" s="56"/>
      <c r="EZ197" s="56"/>
      <c r="FA197" s="56"/>
      <c r="FB197" s="56"/>
      <c r="FC197" s="56"/>
      <c r="FD197" s="56"/>
      <c r="FE197" s="56"/>
      <c r="FF197" s="56"/>
      <c r="FG197" s="56"/>
      <c r="FH197" s="56"/>
      <c r="FI197" s="56"/>
      <c r="FJ197" s="56"/>
      <c r="FK197" s="56"/>
      <c r="FL197" s="56"/>
      <c r="FM197" s="56"/>
      <c r="FN197" s="56"/>
      <c r="FO197" s="56"/>
      <c r="FP197" s="56"/>
      <c r="FQ197" s="56"/>
      <c r="FR197" s="56"/>
      <c r="FS197" s="56"/>
      <c r="FT197" s="56"/>
      <c r="FU197" s="56"/>
      <c r="FV197" s="56"/>
      <c r="FW197" s="56"/>
      <c r="FX197" s="56"/>
      <c r="FY197" s="56"/>
      <c r="FZ197" s="56"/>
      <c r="GA197" s="56"/>
      <c r="GB197" s="56"/>
      <c r="GC197" s="56"/>
      <c r="GD197" s="56"/>
      <c r="GE197" s="56"/>
      <c r="GF197" s="56"/>
      <c r="GG197" s="56"/>
      <c r="GH197" s="56"/>
      <c r="GI197" s="56"/>
      <c r="GJ197" s="56"/>
      <c r="GK197" s="56"/>
      <c r="GL197" s="56"/>
      <c r="GM197" s="56"/>
      <c r="GN197" s="56"/>
      <c r="GO197" s="56"/>
      <c r="GP197" s="56"/>
      <c r="GQ197" s="56"/>
      <c r="GR197" s="56"/>
      <c r="GS197" s="56"/>
      <c r="GT197" s="56"/>
      <c r="GU197" s="56"/>
      <c r="GV197" s="56"/>
      <c r="GW197" s="56"/>
      <c r="GX197" s="56"/>
      <c r="GY197" s="56"/>
      <c r="GZ197" s="56"/>
      <c r="HA197" s="56"/>
      <c r="HB197" s="56"/>
      <c r="HC197" s="56"/>
      <c r="HD197" s="56"/>
      <c r="HE197" s="56"/>
      <c r="HF197" s="56"/>
      <c r="HG197" s="56"/>
      <c r="HH197" s="56"/>
      <c r="HI197" s="56"/>
      <c r="HJ197" s="56"/>
      <c r="HK197" s="56"/>
      <c r="HL197" s="56"/>
      <c r="HM197" s="56"/>
      <c r="HN197" s="56"/>
      <c r="HO197" s="56"/>
      <c r="HP197" s="56"/>
      <c r="HQ197" s="56"/>
      <c r="HR197" s="56"/>
      <c r="HS197" s="56"/>
      <c r="HT197" s="56"/>
      <c r="HU197" s="56"/>
      <c r="HV197" s="56"/>
      <c r="HW197" s="56"/>
      <c r="HX197" s="56"/>
      <c r="HY197" s="56"/>
      <c r="HZ197" s="56"/>
      <c r="IA197" s="56"/>
      <c r="IB197" s="56"/>
      <c r="IC197" s="56"/>
      <c r="ID197" s="56"/>
      <c r="IE197" s="56"/>
      <c r="IF197" s="56"/>
      <c r="IG197" s="56"/>
      <c r="IH197" s="56"/>
      <c r="II197" s="56"/>
      <c r="IJ197" s="56"/>
      <c r="IK197" s="56"/>
      <c r="IL197" s="56"/>
      <c r="IM197" s="56"/>
      <c r="IN197" s="56"/>
      <c r="IO197" s="56"/>
      <c r="IP197" s="56"/>
      <c r="IQ197" s="56"/>
      <c r="IR197" s="56"/>
      <c r="IS197" s="56"/>
      <c r="IT197" s="56"/>
      <c r="IU197" s="56"/>
    </row>
    <row r="198" spans="1:255" ht="12.75">
      <c r="A198" s="57" t="s">
        <v>1628</v>
      </c>
      <c r="B198" s="58" t="s">
        <v>3337</v>
      </c>
      <c r="C198" s="55">
        <v>8</v>
      </c>
      <c r="D198" s="331">
        <v>2470</v>
      </c>
      <c r="E198" s="186" t="s">
        <v>535</v>
      </c>
      <c r="F198" s="201" t="s">
        <v>981</v>
      </c>
      <c r="G198" s="186" t="s">
        <v>1871</v>
      </c>
      <c r="H198" s="55" t="s">
        <v>2246</v>
      </c>
      <c r="I198" s="55" t="s">
        <v>1256</v>
      </c>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c r="BM198" s="56"/>
      <c r="BN198" s="56"/>
      <c r="BO198" s="56"/>
      <c r="BP198" s="56"/>
      <c r="BQ198" s="56"/>
      <c r="BR198" s="56"/>
      <c r="BS198" s="56"/>
      <c r="BT198" s="56"/>
      <c r="BU198" s="56"/>
      <c r="BV198" s="56"/>
      <c r="BW198" s="56"/>
      <c r="BX198" s="56"/>
      <c r="BY198" s="56"/>
      <c r="BZ198" s="56"/>
      <c r="CA198" s="56"/>
      <c r="CB198" s="56"/>
      <c r="CC198" s="56"/>
      <c r="CD198" s="56"/>
      <c r="CE198" s="56"/>
      <c r="CF198" s="56"/>
      <c r="CG198" s="56"/>
      <c r="CH198" s="56"/>
      <c r="CI198" s="56"/>
      <c r="CJ198" s="56"/>
      <c r="CK198" s="56"/>
      <c r="CL198" s="56"/>
      <c r="CM198" s="56"/>
      <c r="CN198" s="56"/>
      <c r="CO198" s="56"/>
      <c r="CP198" s="56"/>
      <c r="CQ198" s="56"/>
      <c r="CR198" s="56"/>
      <c r="CS198" s="56"/>
      <c r="CT198" s="56"/>
      <c r="CU198" s="56"/>
      <c r="CV198" s="56"/>
      <c r="CW198" s="56"/>
      <c r="CX198" s="56"/>
      <c r="CY198" s="56"/>
      <c r="CZ198" s="56"/>
      <c r="DA198" s="56"/>
      <c r="DB198" s="56"/>
      <c r="DC198" s="56"/>
      <c r="DD198" s="56"/>
      <c r="DE198" s="56"/>
      <c r="DF198" s="56"/>
      <c r="DG198" s="56"/>
      <c r="DH198" s="56"/>
      <c r="DI198" s="56"/>
      <c r="DJ198" s="56"/>
      <c r="DK198" s="56"/>
      <c r="DL198" s="56"/>
      <c r="DM198" s="56"/>
      <c r="DN198" s="56"/>
      <c r="DO198" s="56"/>
      <c r="DP198" s="56"/>
      <c r="DQ198" s="56"/>
      <c r="DR198" s="56"/>
      <c r="DS198" s="56"/>
      <c r="DT198" s="56"/>
      <c r="DU198" s="56"/>
      <c r="DV198" s="56"/>
      <c r="DW198" s="56"/>
      <c r="DX198" s="56"/>
      <c r="DY198" s="56"/>
      <c r="DZ198" s="56"/>
      <c r="EA198" s="56"/>
      <c r="EB198" s="56"/>
      <c r="EC198" s="56"/>
      <c r="ED198" s="56"/>
      <c r="EE198" s="56"/>
      <c r="EF198" s="56"/>
      <c r="EG198" s="56"/>
      <c r="EH198" s="56"/>
      <c r="EI198" s="56"/>
      <c r="EJ198" s="56"/>
      <c r="EK198" s="56"/>
      <c r="EL198" s="56"/>
      <c r="EM198" s="56"/>
      <c r="EN198" s="56"/>
      <c r="EO198" s="56"/>
      <c r="EP198" s="56"/>
      <c r="EQ198" s="56"/>
      <c r="ER198" s="56"/>
      <c r="ES198" s="56"/>
      <c r="ET198" s="56"/>
      <c r="EU198" s="56"/>
      <c r="EV198" s="56"/>
      <c r="EW198" s="56"/>
      <c r="EX198" s="56"/>
      <c r="EY198" s="56"/>
      <c r="EZ198" s="56"/>
      <c r="FA198" s="56"/>
      <c r="FB198" s="56"/>
      <c r="FC198" s="56"/>
      <c r="FD198" s="56"/>
      <c r="FE198" s="56"/>
      <c r="FF198" s="56"/>
      <c r="FG198" s="56"/>
      <c r="FH198" s="56"/>
      <c r="FI198" s="56"/>
      <c r="FJ198" s="56"/>
      <c r="FK198" s="56"/>
      <c r="FL198" s="56"/>
      <c r="FM198" s="56"/>
      <c r="FN198" s="56"/>
      <c r="FO198" s="56"/>
      <c r="FP198" s="56"/>
      <c r="FQ198" s="56"/>
      <c r="FR198" s="56"/>
      <c r="FS198" s="56"/>
      <c r="FT198" s="56"/>
      <c r="FU198" s="56"/>
      <c r="FV198" s="56"/>
      <c r="FW198" s="56"/>
      <c r="FX198" s="56"/>
      <c r="FY198" s="56"/>
      <c r="FZ198" s="56"/>
      <c r="GA198" s="56"/>
      <c r="GB198" s="56"/>
      <c r="GC198" s="56"/>
      <c r="GD198" s="56"/>
      <c r="GE198" s="56"/>
      <c r="GF198" s="56"/>
      <c r="GG198" s="56"/>
      <c r="GH198" s="56"/>
      <c r="GI198" s="56"/>
      <c r="GJ198" s="56"/>
      <c r="GK198" s="56"/>
      <c r="GL198" s="56"/>
      <c r="GM198" s="56"/>
      <c r="GN198" s="56"/>
      <c r="GO198" s="56"/>
      <c r="GP198" s="56"/>
      <c r="GQ198" s="56"/>
      <c r="GR198" s="56"/>
      <c r="GS198" s="56"/>
      <c r="GT198" s="56"/>
      <c r="GU198" s="56"/>
      <c r="GV198" s="56"/>
      <c r="GW198" s="56"/>
      <c r="GX198" s="56"/>
      <c r="GY198" s="56"/>
      <c r="GZ198" s="56"/>
      <c r="HA198" s="56"/>
      <c r="HB198" s="56"/>
      <c r="HC198" s="56"/>
      <c r="HD198" s="56"/>
      <c r="HE198" s="56"/>
      <c r="HF198" s="56"/>
      <c r="HG198" s="56"/>
      <c r="HH198" s="56"/>
      <c r="HI198" s="56"/>
      <c r="HJ198" s="56"/>
      <c r="HK198" s="56"/>
      <c r="HL198" s="56"/>
      <c r="HM198" s="56"/>
      <c r="HN198" s="56"/>
      <c r="HO198" s="56"/>
      <c r="HP198" s="56"/>
      <c r="HQ198" s="56"/>
      <c r="HR198" s="56"/>
      <c r="HS198" s="56"/>
      <c r="HT198" s="56"/>
      <c r="HU198" s="56"/>
      <c r="HV198" s="56"/>
      <c r="HW198" s="56"/>
      <c r="HX198" s="56"/>
      <c r="HY198" s="56"/>
      <c r="HZ198" s="56"/>
      <c r="IA198" s="56"/>
      <c r="IB198" s="56"/>
      <c r="IC198" s="56"/>
      <c r="ID198" s="56"/>
      <c r="IE198" s="56"/>
      <c r="IF198" s="56"/>
      <c r="IG198" s="56"/>
      <c r="IH198" s="56"/>
      <c r="II198" s="56"/>
      <c r="IJ198" s="56"/>
      <c r="IK198" s="56"/>
      <c r="IL198" s="56"/>
      <c r="IM198" s="56"/>
      <c r="IN198" s="56"/>
      <c r="IO198" s="56"/>
      <c r="IP198" s="56"/>
      <c r="IQ198" s="56"/>
      <c r="IR198" s="56"/>
      <c r="IS198" s="56"/>
      <c r="IT198" s="56"/>
      <c r="IU198" s="56"/>
    </row>
    <row r="199" spans="1:255" ht="12.75">
      <c r="A199" s="57" t="s">
        <v>1628</v>
      </c>
      <c r="B199" s="58" t="s">
        <v>3337</v>
      </c>
      <c r="C199" s="55">
        <v>8</v>
      </c>
      <c r="D199" s="331">
        <v>2470</v>
      </c>
      <c r="E199" s="186" t="s">
        <v>536</v>
      </c>
      <c r="F199" s="201" t="s">
        <v>982</v>
      </c>
      <c r="G199" s="186" t="s">
        <v>1872</v>
      </c>
      <c r="H199" s="55" t="s">
        <v>2246</v>
      </c>
      <c r="I199" s="55" t="s">
        <v>1256</v>
      </c>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DK199" s="56"/>
      <c r="DL199" s="56"/>
      <c r="DM199" s="56"/>
      <c r="DN199" s="56"/>
      <c r="DO199" s="56"/>
      <c r="DP199" s="56"/>
      <c r="DQ199" s="56"/>
      <c r="DR199" s="56"/>
      <c r="DS199" s="56"/>
      <c r="DT199" s="56"/>
      <c r="DU199" s="56"/>
      <c r="DV199" s="56"/>
      <c r="DW199" s="56"/>
      <c r="DX199" s="56"/>
      <c r="DY199" s="56"/>
      <c r="DZ199" s="56"/>
      <c r="EA199" s="56"/>
      <c r="EB199" s="56"/>
      <c r="EC199" s="56"/>
      <c r="ED199" s="56"/>
      <c r="EE199" s="56"/>
      <c r="EF199" s="56"/>
      <c r="EG199" s="56"/>
      <c r="EH199" s="56"/>
      <c r="EI199" s="56"/>
      <c r="EJ199" s="56"/>
      <c r="EK199" s="56"/>
      <c r="EL199" s="56"/>
      <c r="EM199" s="56"/>
      <c r="EN199" s="56"/>
      <c r="EO199" s="56"/>
      <c r="EP199" s="56"/>
      <c r="EQ199" s="56"/>
      <c r="ER199" s="56"/>
      <c r="ES199" s="56"/>
      <c r="ET199" s="56"/>
      <c r="EU199" s="56"/>
      <c r="EV199" s="56"/>
      <c r="EW199" s="56"/>
      <c r="EX199" s="56"/>
      <c r="EY199" s="56"/>
      <c r="EZ199" s="56"/>
      <c r="FA199" s="56"/>
      <c r="FB199" s="56"/>
      <c r="FC199" s="56"/>
      <c r="FD199" s="56"/>
      <c r="FE199" s="56"/>
      <c r="FF199" s="56"/>
      <c r="FG199" s="56"/>
      <c r="FH199" s="56"/>
      <c r="FI199" s="56"/>
      <c r="FJ199" s="56"/>
      <c r="FK199" s="56"/>
      <c r="FL199" s="56"/>
      <c r="FM199" s="56"/>
      <c r="FN199" s="56"/>
      <c r="FO199" s="56"/>
      <c r="FP199" s="56"/>
      <c r="FQ199" s="56"/>
      <c r="FR199" s="56"/>
      <c r="FS199" s="56"/>
      <c r="FT199" s="56"/>
      <c r="FU199" s="56"/>
      <c r="FV199" s="56"/>
      <c r="FW199" s="56"/>
      <c r="FX199" s="56"/>
      <c r="FY199" s="56"/>
      <c r="FZ199" s="56"/>
      <c r="GA199" s="56"/>
      <c r="GB199" s="56"/>
      <c r="GC199" s="56"/>
      <c r="GD199" s="56"/>
      <c r="GE199" s="56"/>
      <c r="GF199" s="56"/>
      <c r="GG199" s="56"/>
      <c r="GH199" s="56"/>
      <c r="GI199" s="56"/>
      <c r="GJ199" s="56"/>
      <c r="GK199" s="56"/>
      <c r="GL199" s="56"/>
      <c r="GM199" s="56"/>
      <c r="GN199" s="56"/>
      <c r="GO199" s="56"/>
      <c r="GP199" s="56"/>
      <c r="GQ199" s="56"/>
      <c r="GR199" s="56"/>
      <c r="GS199" s="56"/>
      <c r="GT199" s="56"/>
      <c r="GU199" s="56"/>
      <c r="GV199" s="56"/>
      <c r="GW199" s="56"/>
      <c r="GX199" s="56"/>
      <c r="GY199" s="56"/>
      <c r="GZ199" s="56"/>
      <c r="HA199" s="56"/>
      <c r="HB199" s="56"/>
      <c r="HC199" s="56"/>
      <c r="HD199" s="56"/>
      <c r="HE199" s="56"/>
      <c r="HF199" s="56"/>
      <c r="HG199" s="56"/>
      <c r="HH199" s="56"/>
      <c r="HI199" s="56"/>
      <c r="HJ199" s="56"/>
      <c r="HK199" s="56"/>
      <c r="HL199" s="56"/>
      <c r="HM199" s="56"/>
      <c r="HN199" s="56"/>
      <c r="HO199" s="56"/>
      <c r="HP199" s="56"/>
      <c r="HQ199" s="56"/>
      <c r="HR199" s="56"/>
      <c r="HS199" s="56"/>
      <c r="HT199" s="56"/>
      <c r="HU199" s="56"/>
      <c r="HV199" s="56"/>
      <c r="HW199" s="56"/>
      <c r="HX199" s="56"/>
      <c r="HY199" s="56"/>
      <c r="HZ199" s="56"/>
      <c r="IA199" s="56"/>
      <c r="IB199" s="56"/>
      <c r="IC199" s="56"/>
      <c r="ID199" s="56"/>
      <c r="IE199" s="56"/>
      <c r="IF199" s="56"/>
      <c r="IG199" s="56"/>
      <c r="IH199" s="56"/>
      <c r="II199" s="56"/>
      <c r="IJ199" s="56"/>
      <c r="IK199" s="56"/>
      <c r="IL199" s="56"/>
      <c r="IM199" s="56"/>
      <c r="IN199" s="56"/>
      <c r="IO199" s="56"/>
      <c r="IP199" s="56"/>
      <c r="IQ199" s="56"/>
      <c r="IR199" s="56"/>
      <c r="IS199" s="56"/>
      <c r="IT199" s="56"/>
      <c r="IU199" s="56"/>
    </row>
    <row r="200" spans="1:255" ht="12.75">
      <c r="A200" s="57" t="s">
        <v>1628</v>
      </c>
      <c r="B200" s="58" t="s">
        <v>3338</v>
      </c>
      <c r="C200" s="55">
        <v>8</v>
      </c>
      <c r="D200" s="331">
        <v>2470</v>
      </c>
      <c r="E200" s="186" t="s">
        <v>537</v>
      </c>
      <c r="F200" s="201" t="s">
        <v>983</v>
      </c>
      <c r="G200" s="186" t="s">
        <v>1871</v>
      </c>
      <c r="H200" s="55" t="s">
        <v>2246</v>
      </c>
      <c r="I200" s="55" t="s">
        <v>1256</v>
      </c>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c r="BM200" s="56"/>
      <c r="BN200" s="56"/>
      <c r="BO200" s="56"/>
      <c r="BP200" s="56"/>
      <c r="BQ200" s="56"/>
      <c r="BR200" s="56"/>
      <c r="BS200" s="56"/>
      <c r="BT200" s="56"/>
      <c r="BU200" s="56"/>
      <c r="BV200" s="56"/>
      <c r="BW200" s="56"/>
      <c r="BX200" s="56"/>
      <c r="BY200" s="56"/>
      <c r="BZ200" s="56"/>
      <c r="CA200" s="56"/>
      <c r="CB200" s="56"/>
      <c r="CC200" s="56"/>
      <c r="CD200" s="56"/>
      <c r="CE200" s="56"/>
      <c r="CF200" s="56"/>
      <c r="CG200" s="56"/>
      <c r="CH200" s="56"/>
      <c r="CI200" s="56"/>
      <c r="CJ200" s="56"/>
      <c r="CK200" s="56"/>
      <c r="CL200" s="56"/>
      <c r="CM200" s="56"/>
      <c r="CN200" s="56"/>
      <c r="CO200" s="56"/>
      <c r="CP200" s="56"/>
      <c r="CQ200" s="56"/>
      <c r="CR200" s="56"/>
      <c r="CS200" s="56"/>
      <c r="CT200" s="56"/>
      <c r="CU200" s="56"/>
      <c r="CV200" s="56"/>
      <c r="CW200" s="56"/>
      <c r="CX200" s="56"/>
      <c r="CY200" s="56"/>
      <c r="CZ200" s="56"/>
      <c r="DA200" s="56"/>
      <c r="DB200" s="56"/>
      <c r="DC200" s="56"/>
      <c r="DD200" s="56"/>
      <c r="DE200" s="56"/>
      <c r="DF200" s="56"/>
      <c r="DG200" s="56"/>
      <c r="DH200" s="56"/>
      <c r="DI200" s="56"/>
      <c r="DJ200" s="56"/>
      <c r="DK200" s="56"/>
      <c r="DL200" s="56"/>
      <c r="DM200" s="56"/>
      <c r="DN200" s="56"/>
      <c r="DO200" s="56"/>
      <c r="DP200" s="56"/>
      <c r="DQ200" s="56"/>
      <c r="DR200" s="56"/>
      <c r="DS200" s="56"/>
      <c r="DT200" s="56"/>
      <c r="DU200" s="56"/>
      <c r="DV200" s="56"/>
      <c r="DW200" s="56"/>
      <c r="DX200" s="56"/>
      <c r="DY200" s="56"/>
      <c r="DZ200" s="56"/>
      <c r="EA200" s="56"/>
      <c r="EB200" s="56"/>
      <c r="EC200" s="56"/>
      <c r="ED200" s="56"/>
      <c r="EE200" s="56"/>
      <c r="EF200" s="56"/>
      <c r="EG200" s="56"/>
      <c r="EH200" s="56"/>
      <c r="EI200" s="56"/>
      <c r="EJ200" s="56"/>
      <c r="EK200" s="56"/>
      <c r="EL200" s="56"/>
      <c r="EM200" s="56"/>
      <c r="EN200" s="56"/>
      <c r="EO200" s="56"/>
      <c r="EP200" s="56"/>
      <c r="EQ200" s="56"/>
      <c r="ER200" s="56"/>
      <c r="ES200" s="56"/>
      <c r="ET200" s="56"/>
      <c r="EU200" s="56"/>
      <c r="EV200" s="56"/>
      <c r="EW200" s="56"/>
      <c r="EX200" s="56"/>
      <c r="EY200" s="56"/>
      <c r="EZ200" s="56"/>
      <c r="FA200" s="56"/>
      <c r="FB200" s="56"/>
      <c r="FC200" s="56"/>
      <c r="FD200" s="56"/>
      <c r="FE200" s="56"/>
      <c r="FF200" s="56"/>
      <c r="FG200" s="56"/>
      <c r="FH200" s="56"/>
      <c r="FI200" s="56"/>
      <c r="FJ200" s="56"/>
      <c r="FK200" s="56"/>
      <c r="FL200" s="56"/>
      <c r="FM200" s="56"/>
      <c r="FN200" s="56"/>
      <c r="FO200" s="56"/>
      <c r="FP200" s="56"/>
      <c r="FQ200" s="56"/>
      <c r="FR200" s="56"/>
      <c r="FS200" s="56"/>
      <c r="FT200" s="56"/>
      <c r="FU200" s="56"/>
      <c r="FV200" s="56"/>
      <c r="FW200" s="56"/>
      <c r="FX200" s="56"/>
      <c r="FY200" s="56"/>
      <c r="FZ200" s="56"/>
      <c r="GA200" s="56"/>
      <c r="GB200" s="56"/>
      <c r="GC200" s="56"/>
      <c r="GD200" s="56"/>
      <c r="GE200" s="56"/>
      <c r="GF200" s="56"/>
      <c r="GG200" s="56"/>
      <c r="GH200" s="56"/>
      <c r="GI200" s="56"/>
      <c r="GJ200" s="56"/>
      <c r="GK200" s="56"/>
      <c r="GL200" s="56"/>
      <c r="GM200" s="56"/>
      <c r="GN200" s="56"/>
      <c r="GO200" s="56"/>
      <c r="GP200" s="56"/>
      <c r="GQ200" s="56"/>
      <c r="GR200" s="56"/>
      <c r="GS200" s="56"/>
      <c r="GT200" s="56"/>
      <c r="GU200" s="56"/>
      <c r="GV200" s="56"/>
      <c r="GW200" s="56"/>
      <c r="GX200" s="56"/>
      <c r="GY200" s="56"/>
      <c r="GZ200" s="56"/>
      <c r="HA200" s="56"/>
      <c r="HB200" s="56"/>
      <c r="HC200" s="56"/>
      <c r="HD200" s="56"/>
      <c r="HE200" s="56"/>
      <c r="HF200" s="56"/>
      <c r="HG200" s="56"/>
      <c r="HH200" s="56"/>
      <c r="HI200" s="56"/>
      <c r="HJ200" s="56"/>
      <c r="HK200" s="56"/>
      <c r="HL200" s="56"/>
      <c r="HM200" s="56"/>
      <c r="HN200" s="56"/>
      <c r="HO200" s="56"/>
      <c r="HP200" s="56"/>
      <c r="HQ200" s="56"/>
      <c r="HR200" s="56"/>
      <c r="HS200" s="56"/>
      <c r="HT200" s="56"/>
      <c r="HU200" s="56"/>
      <c r="HV200" s="56"/>
      <c r="HW200" s="56"/>
      <c r="HX200" s="56"/>
      <c r="HY200" s="56"/>
      <c r="HZ200" s="56"/>
      <c r="IA200" s="56"/>
      <c r="IB200" s="56"/>
      <c r="IC200" s="56"/>
      <c r="ID200" s="56"/>
      <c r="IE200" s="56"/>
      <c r="IF200" s="56"/>
      <c r="IG200" s="56"/>
      <c r="IH200" s="56"/>
      <c r="II200" s="56"/>
      <c r="IJ200" s="56"/>
      <c r="IK200" s="56"/>
      <c r="IL200" s="56"/>
      <c r="IM200" s="56"/>
      <c r="IN200" s="56"/>
      <c r="IO200" s="56"/>
      <c r="IP200" s="56"/>
      <c r="IQ200" s="56"/>
      <c r="IR200" s="56"/>
      <c r="IS200" s="56"/>
      <c r="IT200" s="56"/>
      <c r="IU200" s="56"/>
    </row>
    <row r="201" spans="1:255" ht="12.75">
      <c r="A201" s="57" t="s">
        <v>1628</v>
      </c>
      <c r="B201" s="58" t="s">
        <v>3338</v>
      </c>
      <c r="C201" s="55">
        <v>8</v>
      </c>
      <c r="D201" s="331">
        <v>2470</v>
      </c>
      <c r="E201" s="186" t="s">
        <v>538</v>
      </c>
      <c r="F201" s="201" t="s">
        <v>984</v>
      </c>
      <c r="G201" s="186" t="s">
        <v>1872</v>
      </c>
      <c r="H201" s="55" t="s">
        <v>2246</v>
      </c>
      <c r="I201" s="55" t="s">
        <v>1256</v>
      </c>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c r="BM201" s="56"/>
      <c r="BN201" s="56"/>
      <c r="BO201" s="56"/>
      <c r="BP201" s="56"/>
      <c r="BQ201" s="56"/>
      <c r="BR201" s="56"/>
      <c r="BS201" s="56"/>
      <c r="BT201" s="56"/>
      <c r="BU201" s="56"/>
      <c r="BV201" s="56"/>
      <c r="BW201" s="56"/>
      <c r="BX201" s="56"/>
      <c r="BY201" s="56"/>
      <c r="BZ201" s="56"/>
      <c r="CA201" s="56"/>
      <c r="CB201" s="56"/>
      <c r="CC201" s="56"/>
      <c r="CD201" s="56"/>
      <c r="CE201" s="56"/>
      <c r="CF201" s="56"/>
      <c r="CG201" s="56"/>
      <c r="CH201" s="56"/>
      <c r="CI201" s="56"/>
      <c r="CJ201" s="56"/>
      <c r="CK201" s="56"/>
      <c r="CL201" s="56"/>
      <c r="CM201" s="56"/>
      <c r="CN201" s="56"/>
      <c r="CO201" s="56"/>
      <c r="CP201" s="56"/>
      <c r="CQ201" s="56"/>
      <c r="CR201" s="56"/>
      <c r="CS201" s="56"/>
      <c r="CT201" s="56"/>
      <c r="CU201" s="56"/>
      <c r="CV201" s="56"/>
      <c r="CW201" s="56"/>
      <c r="CX201" s="56"/>
      <c r="CY201" s="56"/>
      <c r="CZ201" s="56"/>
      <c r="DA201" s="56"/>
      <c r="DB201" s="56"/>
      <c r="DC201" s="56"/>
      <c r="DD201" s="56"/>
      <c r="DE201" s="56"/>
      <c r="DF201" s="56"/>
      <c r="DG201" s="56"/>
      <c r="DH201" s="56"/>
      <c r="DI201" s="56"/>
      <c r="DJ201" s="56"/>
      <c r="DK201" s="56"/>
      <c r="DL201" s="56"/>
      <c r="DM201" s="56"/>
      <c r="DN201" s="56"/>
      <c r="DO201" s="56"/>
      <c r="DP201" s="56"/>
      <c r="DQ201" s="56"/>
      <c r="DR201" s="56"/>
      <c r="DS201" s="56"/>
      <c r="DT201" s="56"/>
      <c r="DU201" s="56"/>
      <c r="DV201" s="56"/>
      <c r="DW201" s="56"/>
      <c r="DX201" s="56"/>
      <c r="DY201" s="56"/>
      <c r="DZ201" s="56"/>
      <c r="EA201" s="56"/>
      <c r="EB201" s="56"/>
      <c r="EC201" s="56"/>
      <c r="ED201" s="56"/>
      <c r="EE201" s="56"/>
      <c r="EF201" s="56"/>
      <c r="EG201" s="56"/>
      <c r="EH201" s="56"/>
      <c r="EI201" s="56"/>
      <c r="EJ201" s="56"/>
      <c r="EK201" s="56"/>
      <c r="EL201" s="56"/>
      <c r="EM201" s="56"/>
      <c r="EN201" s="56"/>
      <c r="EO201" s="56"/>
      <c r="EP201" s="56"/>
      <c r="EQ201" s="56"/>
      <c r="ER201" s="56"/>
      <c r="ES201" s="56"/>
      <c r="ET201" s="56"/>
      <c r="EU201" s="56"/>
      <c r="EV201" s="56"/>
      <c r="EW201" s="56"/>
      <c r="EX201" s="56"/>
      <c r="EY201" s="56"/>
      <c r="EZ201" s="56"/>
      <c r="FA201" s="56"/>
      <c r="FB201" s="56"/>
      <c r="FC201" s="56"/>
      <c r="FD201" s="56"/>
      <c r="FE201" s="56"/>
      <c r="FF201" s="56"/>
      <c r="FG201" s="56"/>
      <c r="FH201" s="56"/>
      <c r="FI201" s="56"/>
      <c r="FJ201" s="56"/>
      <c r="FK201" s="56"/>
      <c r="FL201" s="56"/>
      <c r="FM201" s="56"/>
      <c r="FN201" s="56"/>
      <c r="FO201" s="56"/>
      <c r="FP201" s="56"/>
      <c r="FQ201" s="56"/>
      <c r="FR201" s="56"/>
      <c r="FS201" s="56"/>
      <c r="FT201" s="56"/>
      <c r="FU201" s="56"/>
      <c r="FV201" s="56"/>
      <c r="FW201" s="56"/>
      <c r="FX201" s="56"/>
      <c r="FY201" s="56"/>
      <c r="FZ201" s="56"/>
      <c r="GA201" s="56"/>
      <c r="GB201" s="56"/>
      <c r="GC201" s="56"/>
      <c r="GD201" s="56"/>
      <c r="GE201" s="56"/>
      <c r="GF201" s="56"/>
      <c r="GG201" s="56"/>
      <c r="GH201" s="56"/>
      <c r="GI201" s="56"/>
      <c r="GJ201" s="56"/>
      <c r="GK201" s="56"/>
      <c r="GL201" s="56"/>
      <c r="GM201" s="56"/>
      <c r="GN201" s="56"/>
      <c r="GO201" s="56"/>
      <c r="GP201" s="56"/>
      <c r="GQ201" s="56"/>
      <c r="GR201" s="56"/>
      <c r="GS201" s="56"/>
      <c r="GT201" s="56"/>
      <c r="GU201" s="56"/>
      <c r="GV201" s="56"/>
      <c r="GW201" s="56"/>
      <c r="GX201" s="56"/>
      <c r="GY201" s="56"/>
      <c r="GZ201" s="56"/>
      <c r="HA201" s="56"/>
      <c r="HB201" s="56"/>
      <c r="HC201" s="56"/>
      <c r="HD201" s="56"/>
      <c r="HE201" s="56"/>
      <c r="HF201" s="56"/>
      <c r="HG201" s="56"/>
      <c r="HH201" s="56"/>
      <c r="HI201" s="56"/>
      <c r="HJ201" s="56"/>
      <c r="HK201" s="56"/>
      <c r="HL201" s="56"/>
      <c r="HM201" s="56"/>
      <c r="HN201" s="56"/>
      <c r="HO201" s="56"/>
      <c r="HP201" s="56"/>
      <c r="HQ201" s="56"/>
      <c r="HR201" s="56"/>
      <c r="HS201" s="56"/>
      <c r="HT201" s="56"/>
      <c r="HU201" s="56"/>
      <c r="HV201" s="56"/>
      <c r="HW201" s="56"/>
      <c r="HX201" s="56"/>
      <c r="HY201" s="56"/>
      <c r="HZ201" s="56"/>
      <c r="IA201" s="56"/>
      <c r="IB201" s="56"/>
      <c r="IC201" s="56"/>
      <c r="ID201" s="56"/>
      <c r="IE201" s="56"/>
      <c r="IF201" s="56"/>
      <c r="IG201" s="56"/>
      <c r="IH201" s="56"/>
      <c r="II201" s="56"/>
      <c r="IJ201" s="56"/>
      <c r="IK201" s="56"/>
      <c r="IL201" s="56"/>
      <c r="IM201" s="56"/>
      <c r="IN201" s="56"/>
      <c r="IO201" s="56"/>
      <c r="IP201" s="56"/>
      <c r="IQ201" s="56"/>
      <c r="IR201" s="56"/>
      <c r="IS201" s="56"/>
      <c r="IT201" s="56"/>
      <c r="IU201" s="56"/>
    </row>
    <row r="202" spans="1:255" ht="12.75">
      <c r="A202" s="57" t="s">
        <v>1628</v>
      </c>
      <c r="B202" s="58" t="s">
        <v>3352</v>
      </c>
      <c r="C202" s="55">
        <v>8</v>
      </c>
      <c r="D202" s="331">
        <v>2470</v>
      </c>
      <c r="E202" s="186" t="s">
        <v>539</v>
      </c>
      <c r="F202" s="201" t="s">
        <v>985</v>
      </c>
      <c r="G202" s="186" t="s">
        <v>1871</v>
      </c>
      <c r="H202" s="55" t="s">
        <v>2246</v>
      </c>
      <c r="I202" s="55" t="s">
        <v>1256</v>
      </c>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c r="BM202" s="56"/>
      <c r="BN202" s="56"/>
      <c r="BO202" s="56"/>
      <c r="BP202" s="56"/>
      <c r="BQ202" s="56"/>
      <c r="BR202" s="56"/>
      <c r="BS202" s="56"/>
      <c r="BT202" s="56"/>
      <c r="BU202" s="56"/>
      <c r="BV202" s="56"/>
      <c r="BW202" s="56"/>
      <c r="BX202" s="56"/>
      <c r="BY202" s="56"/>
      <c r="BZ202" s="56"/>
      <c r="CA202" s="56"/>
      <c r="CB202" s="56"/>
      <c r="CC202" s="56"/>
      <c r="CD202" s="56"/>
      <c r="CE202" s="56"/>
      <c r="CF202" s="56"/>
      <c r="CG202" s="56"/>
      <c r="CH202" s="56"/>
      <c r="CI202" s="56"/>
      <c r="CJ202" s="56"/>
      <c r="CK202" s="56"/>
      <c r="CL202" s="56"/>
      <c r="CM202" s="56"/>
      <c r="CN202" s="56"/>
      <c r="CO202" s="56"/>
      <c r="CP202" s="56"/>
      <c r="CQ202" s="56"/>
      <c r="CR202" s="56"/>
      <c r="CS202" s="56"/>
      <c r="CT202" s="56"/>
      <c r="CU202" s="56"/>
      <c r="CV202" s="56"/>
      <c r="CW202" s="56"/>
      <c r="CX202" s="56"/>
      <c r="CY202" s="56"/>
      <c r="CZ202" s="56"/>
      <c r="DA202" s="56"/>
      <c r="DB202" s="56"/>
      <c r="DC202" s="56"/>
      <c r="DD202" s="56"/>
      <c r="DE202" s="56"/>
      <c r="DF202" s="56"/>
      <c r="DG202" s="56"/>
      <c r="DH202" s="56"/>
      <c r="DI202" s="56"/>
      <c r="DJ202" s="56"/>
      <c r="DK202" s="56"/>
      <c r="DL202" s="56"/>
      <c r="DM202" s="56"/>
      <c r="DN202" s="56"/>
      <c r="DO202" s="56"/>
      <c r="DP202" s="56"/>
      <c r="DQ202" s="56"/>
      <c r="DR202" s="56"/>
      <c r="DS202" s="56"/>
      <c r="DT202" s="56"/>
      <c r="DU202" s="56"/>
      <c r="DV202" s="56"/>
      <c r="DW202" s="56"/>
      <c r="DX202" s="56"/>
      <c r="DY202" s="56"/>
      <c r="DZ202" s="56"/>
      <c r="EA202" s="56"/>
      <c r="EB202" s="56"/>
      <c r="EC202" s="56"/>
      <c r="ED202" s="56"/>
      <c r="EE202" s="56"/>
      <c r="EF202" s="56"/>
      <c r="EG202" s="56"/>
      <c r="EH202" s="56"/>
      <c r="EI202" s="56"/>
      <c r="EJ202" s="56"/>
      <c r="EK202" s="56"/>
      <c r="EL202" s="56"/>
      <c r="EM202" s="56"/>
      <c r="EN202" s="56"/>
      <c r="EO202" s="56"/>
      <c r="EP202" s="56"/>
      <c r="EQ202" s="56"/>
      <c r="ER202" s="56"/>
      <c r="ES202" s="56"/>
      <c r="ET202" s="56"/>
      <c r="EU202" s="56"/>
      <c r="EV202" s="56"/>
      <c r="EW202" s="56"/>
      <c r="EX202" s="56"/>
      <c r="EY202" s="56"/>
      <c r="EZ202" s="56"/>
      <c r="FA202" s="56"/>
      <c r="FB202" s="56"/>
      <c r="FC202" s="56"/>
      <c r="FD202" s="56"/>
      <c r="FE202" s="56"/>
      <c r="FF202" s="56"/>
      <c r="FG202" s="56"/>
      <c r="FH202" s="56"/>
      <c r="FI202" s="56"/>
      <c r="FJ202" s="56"/>
      <c r="FK202" s="56"/>
      <c r="FL202" s="56"/>
      <c r="FM202" s="56"/>
      <c r="FN202" s="56"/>
      <c r="FO202" s="56"/>
      <c r="FP202" s="56"/>
      <c r="FQ202" s="56"/>
      <c r="FR202" s="56"/>
      <c r="FS202" s="56"/>
      <c r="FT202" s="56"/>
      <c r="FU202" s="56"/>
      <c r="FV202" s="56"/>
      <c r="FW202" s="56"/>
      <c r="FX202" s="56"/>
      <c r="FY202" s="56"/>
      <c r="FZ202" s="56"/>
      <c r="GA202" s="56"/>
      <c r="GB202" s="56"/>
      <c r="GC202" s="56"/>
      <c r="GD202" s="56"/>
      <c r="GE202" s="56"/>
      <c r="GF202" s="56"/>
      <c r="GG202" s="56"/>
      <c r="GH202" s="56"/>
      <c r="GI202" s="56"/>
      <c r="GJ202" s="56"/>
      <c r="GK202" s="56"/>
      <c r="GL202" s="56"/>
      <c r="GM202" s="56"/>
      <c r="GN202" s="56"/>
      <c r="GO202" s="56"/>
      <c r="GP202" s="56"/>
      <c r="GQ202" s="56"/>
      <c r="GR202" s="56"/>
      <c r="GS202" s="56"/>
      <c r="GT202" s="56"/>
      <c r="GU202" s="56"/>
      <c r="GV202" s="56"/>
      <c r="GW202" s="56"/>
      <c r="GX202" s="56"/>
      <c r="GY202" s="56"/>
      <c r="GZ202" s="56"/>
      <c r="HA202" s="56"/>
      <c r="HB202" s="56"/>
      <c r="HC202" s="56"/>
      <c r="HD202" s="56"/>
      <c r="HE202" s="56"/>
      <c r="HF202" s="56"/>
      <c r="HG202" s="56"/>
      <c r="HH202" s="56"/>
      <c r="HI202" s="56"/>
      <c r="HJ202" s="56"/>
      <c r="HK202" s="56"/>
      <c r="HL202" s="56"/>
      <c r="HM202" s="56"/>
      <c r="HN202" s="56"/>
      <c r="HO202" s="56"/>
      <c r="HP202" s="56"/>
      <c r="HQ202" s="56"/>
      <c r="HR202" s="56"/>
      <c r="HS202" s="56"/>
      <c r="HT202" s="56"/>
      <c r="HU202" s="56"/>
      <c r="HV202" s="56"/>
      <c r="HW202" s="56"/>
      <c r="HX202" s="56"/>
      <c r="HY202" s="56"/>
      <c r="HZ202" s="56"/>
      <c r="IA202" s="56"/>
      <c r="IB202" s="56"/>
      <c r="IC202" s="56"/>
      <c r="ID202" s="56"/>
      <c r="IE202" s="56"/>
      <c r="IF202" s="56"/>
      <c r="IG202" s="56"/>
      <c r="IH202" s="56"/>
      <c r="II202" s="56"/>
      <c r="IJ202" s="56"/>
      <c r="IK202" s="56"/>
      <c r="IL202" s="56"/>
      <c r="IM202" s="56"/>
      <c r="IN202" s="56"/>
      <c r="IO202" s="56"/>
      <c r="IP202" s="56"/>
      <c r="IQ202" s="56"/>
      <c r="IR202" s="56"/>
      <c r="IS202" s="56"/>
      <c r="IT202" s="56"/>
      <c r="IU202" s="56"/>
    </row>
    <row r="203" spans="1:255" ht="12.75">
      <c r="A203" s="57" t="s">
        <v>1628</v>
      </c>
      <c r="B203" s="58" t="s">
        <v>3352</v>
      </c>
      <c r="C203" s="55">
        <v>8</v>
      </c>
      <c r="D203" s="331">
        <v>2470</v>
      </c>
      <c r="E203" s="186" t="s">
        <v>540</v>
      </c>
      <c r="F203" s="201" t="s">
        <v>986</v>
      </c>
      <c r="G203" s="186" t="s">
        <v>1872</v>
      </c>
      <c r="H203" s="55" t="s">
        <v>2246</v>
      </c>
      <c r="I203" s="55" t="s">
        <v>1256</v>
      </c>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c r="BM203" s="56"/>
      <c r="BN203" s="56"/>
      <c r="BO203" s="56"/>
      <c r="BP203" s="56"/>
      <c r="BQ203" s="56"/>
      <c r="BR203" s="56"/>
      <c r="BS203" s="56"/>
      <c r="BT203" s="56"/>
      <c r="BU203" s="56"/>
      <c r="BV203" s="56"/>
      <c r="BW203" s="56"/>
      <c r="BX203" s="56"/>
      <c r="BY203" s="56"/>
      <c r="BZ203" s="56"/>
      <c r="CA203" s="56"/>
      <c r="CB203" s="56"/>
      <c r="CC203" s="56"/>
      <c r="CD203" s="56"/>
      <c r="CE203" s="56"/>
      <c r="CF203" s="56"/>
      <c r="CG203" s="56"/>
      <c r="CH203" s="56"/>
      <c r="CI203" s="56"/>
      <c r="CJ203" s="56"/>
      <c r="CK203" s="56"/>
      <c r="CL203" s="56"/>
      <c r="CM203" s="56"/>
      <c r="CN203" s="56"/>
      <c r="CO203" s="56"/>
      <c r="CP203" s="56"/>
      <c r="CQ203" s="56"/>
      <c r="CR203" s="56"/>
      <c r="CS203" s="56"/>
      <c r="CT203" s="56"/>
      <c r="CU203" s="56"/>
      <c r="CV203" s="56"/>
      <c r="CW203" s="56"/>
      <c r="CX203" s="56"/>
      <c r="CY203" s="56"/>
      <c r="CZ203" s="56"/>
      <c r="DA203" s="56"/>
      <c r="DB203" s="56"/>
      <c r="DC203" s="56"/>
      <c r="DD203" s="56"/>
      <c r="DE203" s="56"/>
      <c r="DF203" s="56"/>
      <c r="DG203" s="56"/>
      <c r="DH203" s="56"/>
      <c r="DI203" s="56"/>
      <c r="DJ203" s="56"/>
      <c r="DK203" s="56"/>
      <c r="DL203" s="56"/>
      <c r="DM203" s="56"/>
      <c r="DN203" s="56"/>
      <c r="DO203" s="56"/>
      <c r="DP203" s="56"/>
      <c r="DQ203" s="56"/>
      <c r="DR203" s="56"/>
      <c r="DS203" s="56"/>
      <c r="DT203" s="56"/>
      <c r="DU203" s="56"/>
      <c r="DV203" s="56"/>
      <c r="DW203" s="56"/>
      <c r="DX203" s="56"/>
      <c r="DY203" s="56"/>
      <c r="DZ203" s="56"/>
      <c r="EA203" s="56"/>
      <c r="EB203" s="56"/>
      <c r="EC203" s="56"/>
      <c r="ED203" s="56"/>
      <c r="EE203" s="56"/>
      <c r="EF203" s="56"/>
      <c r="EG203" s="56"/>
      <c r="EH203" s="56"/>
      <c r="EI203" s="56"/>
      <c r="EJ203" s="56"/>
      <c r="EK203" s="56"/>
      <c r="EL203" s="56"/>
      <c r="EM203" s="56"/>
      <c r="EN203" s="56"/>
      <c r="EO203" s="56"/>
      <c r="EP203" s="56"/>
      <c r="EQ203" s="56"/>
      <c r="ER203" s="56"/>
      <c r="ES203" s="56"/>
      <c r="ET203" s="56"/>
      <c r="EU203" s="56"/>
      <c r="EV203" s="56"/>
      <c r="EW203" s="56"/>
      <c r="EX203" s="56"/>
      <c r="EY203" s="56"/>
      <c r="EZ203" s="56"/>
      <c r="FA203" s="56"/>
      <c r="FB203" s="56"/>
      <c r="FC203" s="56"/>
      <c r="FD203" s="56"/>
      <c r="FE203" s="56"/>
      <c r="FF203" s="56"/>
      <c r="FG203" s="56"/>
      <c r="FH203" s="56"/>
      <c r="FI203" s="56"/>
      <c r="FJ203" s="56"/>
      <c r="FK203" s="56"/>
      <c r="FL203" s="56"/>
      <c r="FM203" s="56"/>
      <c r="FN203" s="56"/>
      <c r="FO203" s="56"/>
      <c r="FP203" s="56"/>
      <c r="FQ203" s="56"/>
      <c r="FR203" s="56"/>
      <c r="FS203" s="56"/>
      <c r="FT203" s="56"/>
      <c r="FU203" s="56"/>
      <c r="FV203" s="56"/>
      <c r="FW203" s="56"/>
      <c r="FX203" s="56"/>
      <c r="FY203" s="56"/>
      <c r="FZ203" s="56"/>
      <c r="GA203" s="56"/>
      <c r="GB203" s="56"/>
      <c r="GC203" s="56"/>
      <c r="GD203" s="56"/>
      <c r="GE203" s="56"/>
      <c r="GF203" s="56"/>
      <c r="GG203" s="56"/>
      <c r="GH203" s="56"/>
      <c r="GI203" s="56"/>
      <c r="GJ203" s="56"/>
      <c r="GK203" s="56"/>
      <c r="GL203" s="56"/>
      <c r="GM203" s="56"/>
      <c r="GN203" s="56"/>
      <c r="GO203" s="56"/>
      <c r="GP203" s="56"/>
      <c r="GQ203" s="56"/>
      <c r="GR203" s="56"/>
      <c r="GS203" s="56"/>
      <c r="GT203" s="56"/>
      <c r="GU203" s="56"/>
      <c r="GV203" s="56"/>
      <c r="GW203" s="56"/>
      <c r="GX203" s="56"/>
      <c r="GY203" s="56"/>
      <c r="GZ203" s="56"/>
      <c r="HA203" s="56"/>
      <c r="HB203" s="56"/>
      <c r="HC203" s="56"/>
      <c r="HD203" s="56"/>
      <c r="HE203" s="56"/>
      <c r="HF203" s="56"/>
      <c r="HG203" s="56"/>
      <c r="HH203" s="56"/>
      <c r="HI203" s="56"/>
      <c r="HJ203" s="56"/>
      <c r="HK203" s="56"/>
      <c r="HL203" s="56"/>
      <c r="HM203" s="56"/>
      <c r="HN203" s="56"/>
      <c r="HO203" s="56"/>
      <c r="HP203" s="56"/>
      <c r="HQ203" s="56"/>
      <c r="HR203" s="56"/>
      <c r="HS203" s="56"/>
      <c r="HT203" s="56"/>
      <c r="HU203" s="56"/>
      <c r="HV203" s="56"/>
      <c r="HW203" s="56"/>
      <c r="HX203" s="56"/>
      <c r="HY203" s="56"/>
      <c r="HZ203" s="56"/>
      <c r="IA203" s="56"/>
      <c r="IB203" s="56"/>
      <c r="IC203" s="56"/>
      <c r="ID203" s="56"/>
      <c r="IE203" s="56"/>
      <c r="IF203" s="56"/>
      <c r="IG203" s="56"/>
      <c r="IH203" s="56"/>
      <c r="II203" s="56"/>
      <c r="IJ203" s="56"/>
      <c r="IK203" s="56"/>
      <c r="IL203" s="56"/>
      <c r="IM203" s="56"/>
      <c r="IN203" s="56"/>
      <c r="IO203" s="56"/>
      <c r="IP203" s="56"/>
      <c r="IQ203" s="56"/>
      <c r="IR203" s="56"/>
      <c r="IS203" s="56"/>
      <c r="IT203" s="56"/>
      <c r="IU203" s="56"/>
    </row>
    <row r="204" spans="1:255" ht="12.75">
      <c r="A204" s="57" t="s">
        <v>1628</v>
      </c>
      <c r="B204" s="58" t="s">
        <v>3347</v>
      </c>
      <c r="C204" s="55" t="s">
        <v>2246</v>
      </c>
      <c r="D204" s="55">
        <v>2470</v>
      </c>
      <c r="E204" s="186" t="s">
        <v>541</v>
      </c>
      <c r="F204" s="201" t="s">
        <v>987</v>
      </c>
      <c r="G204" s="186" t="s">
        <v>1871</v>
      </c>
      <c r="H204" s="55" t="s">
        <v>3343</v>
      </c>
      <c r="I204" s="55" t="s">
        <v>2128</v>
      </c>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DK204" s="56"/>
      <c r="DL204" s="56"/>
      <c r="DM204" s="56"/>
      <c r="DN204" s="56"/>
      <c r="DO204" s="56"/>
      <c r="DP204" s="56"/>
      <c r="DQ204" s="56"/>
      <c r="DR204" s="56"/>
      <c r="DS204" s="56"/>
      <c r="DT204" s="56"/>
      <c r="DU204" s="56"/>
      <c r="DV204" s="56"/>
      <c r="DW204" s="56"/>
      <c r="DX204" s="56"/>
      <c r="DY204" s="56"/>
      <c r="DZ204" s="56"/>
      <c r="EA204" s="56"/>
      <c r="EB204" s="56"/>
      <c r="EC204" s="56"/>
      <c r="ED204" s="56"/>
      <c r="EE204" s="56"/>
      <c r="EF204" s="56"/>
      <c r="EG204" s="56"/>
      <c r="EH204" s="56"/>
      <c r="EI204" s="56"/>
      <c r="EJ204" s="56"/>
      <c r="EK204" s="56"/>
      <c r="EL204" s="56"/>
      <c r="EM204" s="56"/>
      <c r="EN204" s="56"/>
      <c r="EO204" s="56"/>
      <c r="EP204" s="56"/>
      <c r="EQ204" s="56"/>
      <c r="ER204" s="56"/>
      <c r="ES204" s="56"/>
      <c r="ET204" s="56"/>
      <c r="EU204" s="56"/>
      <c r="EV204" s="56"/>
      <c r="EW204" s="56"/>
      <c r="EX204" s="56"/>
      <c r="EY204" s="56"/>
      <c r="EZ204" s="56"/>
      <c r="FA204" s="56"/>
      <c r="FB204" s="56"/>
      <c r="FC204" s="56"/>
      <c r="FD204" s="56"/>
      <c r="FE204" s="56"/>
      <c r="FF204" s="56"/>
      <c r="FG204" s="56"/>
      <c r="FH204" s="56"/>
      <c r="FI204" s="56"/>
      <c r="FJ204" s="56"/>
      <c r="FK204" s="56"/>
      <c r="FL204" s="56"/>
      <c r="FM204" s="56"/>
      <c r="FN204" s="56"/>
      <c r="FO204" s="56"/>
      <c r="FP204" s="56"/>
      <c r="FQ204" s="56"/>
      <c r="FR204" s="56"/>
      <c r="FS204" s="56"/>
      <c r="FT204" s="56"/>
      <c r="FU204" s="56"/>
      <c r="FV204" s="56"/>
      <c r="FW204" s="56"/>
      <c r="FX204" s="56"/>
      <c r="FY204" s="56"/>
      <c r="FZ204" s="56"/>
      <c r="GA204" s="56"/>
      <c r="GB204" s="56"/>
      <c r="GC204" s="56"/>
      <c r="GD204" s="56"/>
      <c r="GE204" s="56"/>
      <c r="GF204" s="56"/>
      <c r="GG204" s="56"/>
      <c r="GH204" s="56"/>
      <c r="GI204" s="56"/>
      <c r="GJ204" s="56"/>
      <c r="GK204" s="56"/>
      <c r="GL204" s="56"/>
      <c r="GM204" s="56"/>
      <c r="GN204" s="56"/>
      <c r="GO204" s="56"/>
      <c r="GP204" s="56"/>
      <c r="GQ204" s="56"/>
      <c r="GR204" s="56"/>
      <c r="GS204" s="56"/>
      <c r="GT204" s="56"/>
      <c r="GU204" s="56"/>
      <c r="GV204" s="56"/>
      <c r="GW204" s="56"/>
      <c r="GX204" s="56"/>
      <c r="GY204" s="56"/>
      <c r="GZ204" s="56"/>
      <c r="HA204" s="56"/>
      <c r="HB204" s="56"/>
      <c r="HC204" s="56"/>
      <c r="HD204" s="56"/>
      <c r="HE204" s="56"/>
      <c r="HF204" s="56"/>
      <c r="HG204" s="56"/>
      <c r="HH204" s="56"/>
      <c r="HI204" s="56"/>
      <c r="HJ204" s="56"/>
      <c r="HK204" s="56"/>
      <c r="HL204" s="56"/>
      <c r="HM204" s="56"/>
      <c r="HN204" s="56"/>
      <c r="HO204" s="56"/>
      <c r="HP204" s="56"/>
      <c r="HQ204" s="56"/>
      <c r="HR204" s="56"/>
      <c r="HS204" s="56"/>
      <c r="HT204" s="56"/>
      <c r="HU204" s="56"/>
      <c r="HV204" s="56"/>
      <c r="HW204" s="56"/>
      <c r="HX204" s="56"/>
      <c r="HY204" s="56"/>
      <c r="HZ204" s="56"/>
      <c r="IA204" s="56"/>
      <c r="IB204" s="56"/>
      <c r="IC204" s="56"/>
      <c r="ID204" s="56"/>
      <c r="IE204" s="56"/>
      <c r="IF204" s="56"/>
      <c r="IG204" s="56"/>
      <c r="IH204" s="56"/>
      <c r="II204" s="56"/>
      <c r="IJ204" s="56"/>
      <c r="IK204" s="56"/>
      <c r="IL204" s="56"/>
      <c r="IM204" s="56"/>
      <c r="IN204" s="56"/>
      <c r="IO204" s="56"/>
      <c r="IP204" s="56"/>
      <c r="IQ204" s="56"/>
      <c r="IR204" s="56"/>
      <c r="IS204" s="56"/>
      <c r="IT204" s="56"/>
      <c r="IU204" s="56"/>
    </row>
    <row r="205" spans="1:255" ht="12.75">
      <c r="A205" s="57" t="s">
        <v>1628</v>
      </c>
      <c r="B205" s="58" t="s">
        <v>3347</v>
      </c>
      <c r="C205" s="55" t="s">
        <v>2246</v>
      </c>
      <c r="D205" s="55">
        <v>2470</v>
      </c>
      <c r="E205" s="186" t="s">
        <v>542</v>
      </c>
      <c r="F205" s="201" t="s">
        <v>988</v>
      </c>
      <c r="G205" s="186" t="s">
        <v>1872</v>
      </c>
      <c r="H205" s="55" t="s">
        <v>3343</v>
      </c>
      <c r="I205" s="55" t="s">
        <v>2128</v>
      </c>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c r="BM205" s="56"/>
      <c r="BN205" s="56"/>
      <c r="BO205" s="56"/>
      <c r="BP205" s="56"/>
      <c r="BQ205" s="56"/>
      <c r="BR205" s="56"/>
      <c r="BS205" s="56"/>
      <c r="BT205" s="56"/>
      <c r="BU205" s="56"/>
      <c r="BV205" s="56"/>
      <c r="BW205" s="56"/>
      <c r="BX205" s="56"/>
      <c r="BY205" s="56"/>
      <c r="BZ205" s="56"/>
      <c r="CA205" s="56"/>
      <c r="CB205" s="56"/>
      <c r="CC205" s="56"/>
      <c r="CD205" s="56"/>
      <c r="CE205" s="56"/>
      <c r="CF205" s="56"/>
      <c r="CG205" s="56"/>
      <c r="CH205" s="56"/>
      <c r="CI205" s="56"/>
      <c r="CJ205" s="56"/>
      <c r="CK205" s="56"/>
      <c r="CL205" s="56"/>
      <c r="CM205" s="56"/>
      <c r="CN205" s="56"/>
      <c r="CO205" s="56"/>
      <c r="CP205" s="56"/>
      <c r="CQ205" s="56"/>
      <c r="CR205" s="56"/>
      <c r="CS205" s="56"/>
      <c r="CT205" s="56"/>
      <c r="CU205" s="56"/>
      <c r="CV205" s="56"/>
      <c r="CW205" s="56"/>
      <c r="CX205" s="56"/>
      <c r="CY205" s="56"/>
      <c r="CZ205" s="56"/>
      <c r="DA205" s="56"/>
      <c r="DB205" s="56"/>
      <c r="DC205" s="56"/>
      <c r="DD205" s="56"/>
      <c r="DE205" s="56"/>
      <c r="DF205" s="56"/>
      <c r="DG205" s="56"/>
      <c r="DH205" s="56"/>
      <c r="DI205" s="56"/>
      <c r="DJ205" s="56"/>
      <c r="DK205" s="56"/>
      <c r="DL205" s="56"/>
      <c r="DM205" s="56"/>
      <c r="DN205" s="56"/>
      <c r="DO205" s="56"/>
      <c r="DP205" s="56"/>
      <c r="DQ205" s="56"/>
      <c r="DR205" s="56"/>
      <c r="DS205" s="56"/>
      <c r="DT205" s="56"/>
      <c r="DU205" s="56"/>
      <c r="DV205" s="56"/>
      <c r="DW205" s="56"/>
      <c r="DX205" s="56"/>
      <c r="DY205" s="56"/>
      <c r="DZ205" s="56"/>
      <c r="EA205" s="56"/>
      <c r="EB205" s="56"/>
      <c r="EC205" s="56"/>
      <c r="ED205" s="56"/>
      <c r="EE205" s="56"/>
      <c r="EF205" s="56"/>
      <c r="EG205" s="56"/>
      <c r="EH205" s="56"/>
      <c r="EI205" s="56"/>
      <c r="EJ205" s="56"/>
      <c r="EK205" s="56"/>
      <c r="EL205" s="56"/>
      <c r="EM205" s="56"/>
      <c r="EN205" s="56"/>
      <c r="EO205" s="56"/>
      <c r="EP205" s="56"/>
      <c r="EQ205" s="56"/>
      <c r="ER205" s="56"/>
      <c r="ES205" s="56"/>
      <c r="ET205" s="56"/>
      <c r="EU205" s="56"/>
      <c r="EV205" s="56"/>
      <c r="EW205" s="56"/>
      <c r="EX205" s="56"/>
      <c r="EY205" s="56"/>
      <c r="EZ205" s="56"/>
      <c r="FA205" s="56"/>
      <c r="FB205" s="56"/>
      <c r="FC205" s="56"/>
      <c r="FD205" s="56"/>
      <c r="FE205" s="56"/>
      <c r="FF205" s="56"/>
      <c r="FG205" s="56"/>
      <c r="FH205" s="56"/>
      <c r="FI205" s="56"/>
      <c r="FJ205" s="56"/>
      <c r="FK205" s="56"/>
      <c r="FL205" s="56"/>
      <c r="FM205" s="56"/>
      <c r="FN205" s="56"/>
      <c r="FO205" s="56"/>
      <c r="FP205" s="56"/>
      <c r="FQ205" s="56"/>
      <c r="FR205" s="56"/>
      <c r="FS205" s="56"/>
      <c r="FT205" s="56"/>
      <c r="FU205" s="56"/>
      <c r="FV205" s="56"/>
      <c r="FW205" s="56"/>
      <c r="FX205" s="56"/>
      <c r="FY205" s="56"/>
      <c r="FZ205" s="56"/>
      <c r="GA205" s="56"/>
      <c r="GB205" s="56"/>
      <c r="GC205" s="56"/>
      <c r="GD205" s="56"/>
      <c r="GE205" s="56"/>
      <c r="GF205" s="56"/>
      <c r="GG205" s="56"/>
      <c r="GH205" s="56"/>
      <c r="GI205" s="56"/>
      <c r="GJ205" s="56"/>
      <c r="GK205" s="56"/>
      <c r="GL205" s="56"/>
      <c r="GM205" s="56"/>
      <c r="GN205" s="56"/>
      <c r="GO205" s="56"/>
      <c r="GP205" s="56"/>
      <c r="GQ205" s="56"/>
      <c r="GR205" s="56"/>
      <c r="GS205" s="56"/>
      <c r="GT205" s="56"/>
      <c r="GU205" s="56"/>
      <c r="GV205" s="56"/>
      <c r="GW205" s="56"/>
      <c r="GX205" s="56"/>
      <c r="GY205" s="56"/>
      <c r="GZ205" s="56"/>
      <c r="HA205" s="56"/>
      <c r="HB205" s="56"/>
      <c r="HC205" s="56"/>
      <c r="HD205" s="56"/>
      <c r="HE205" s="56"/>
      <c r="HF205" s="56"/>
      <c r="HG205" s="56"/>
      <c r="HH205" s="56"/>
      <c r="HI205" s="56"/>
      <c r="HJ205" s="56"/>
      <c r="HK205" s="56"/>
      <c r="HL205" s="56"/>
      <c r="HM205" s="56"/>
      <c r="HN205" s="56"/>
      <c r="HO205" s="56"/>
      <c r="HP205" s="56"/>
      <c r="HQ205" s="56"/>
      <c r="HR205" s="56"/>
      <c r="HS205" s="56"/>
      <c r="HT205" s="56"/>
      <c r="HU205" s="56"/>
      <c r="HV205" s="56"/>
      <c r="HW205" s="56"/>
      <c r="HX205" s="56"/>
      <c r="HY205" s="56"/>
      <c r="HZ205" s="56"/>
      <c r="IA205" s="56"/>
      <c r="IB205" s="56"/>
      <c r="IC205" s="56"/>
      <c r="ID205" s="56"/>
      <c r="IE205" s="56"/>
      <c r="IF205" s="56"/>
      <c r="IG205" s="56"/>
      <c r="IH205" s="56"/>
      <c r="II205" s="56"/>
      <c r="IJ205" s="56"/>
      <c r="IK205" s="56"/>
      <c r="IL205" s="56"/>
      <c r="IM205" s="56"/>
      <c r="IN205" s="56"/>
      <c r="IO205" s="56"/>
      <c r="IP205" s="56"/>
      <c r="IQ205" s="56"/>
      <c r="IR205" s="56"/>
      <c r="IS205" s="56"/>
      <c r="IT205" s="56"/>
      <c r="IU205" s="56"/>
    </row>
    <row r="206" spans="1:255" ht="12.75">
      <c r="A206" s="57" t="s">
        <v>1628</v>
      </c>
      <c r="B206" s="58" t="s">
        <v>1259</v>
      </c>
      <c r="C206" s="55" t="s">
        <v>2246</v>
      </c>
      <c r="D206" s="55">
        <v>1235</v>
      </c>
      <c r="E206" s="186" t="s">
        <v>545</v>
      </c>
      <c r="F206" s="201" t="s">
        <v>989</v>
      </c>
      <c r="G206" s="186" t="s">
        <v>1871</v>
      </c>
      <c r="H206" s="55" t="s">
        <v>3343</v>
      </c>
      <c r="I206" s="55" t="s">
        <v>1258</v>
      </c>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c r="BM206" s="56"/>
      <c r="BN206" s="56"/>
      <c r="BO206" s="56"/>
      <c r="BP206" s="56"/>
      <c r="BQ206" s="56"/>
      <c r="BR206" s="56"/>
      <c r="BS206" s="56"/>
      <c r="BT206" s="56"/>
      <c r="BU206" s="56"/>
      <c r="BV206" s="56"/>
      <c r="BW206" s="56"/>
      <c r="BX206" s="56"/>
      <c r="BY206" s="56"/>
      <c r="BZ206" s="56"/>
      <c r="CA206" s="56"/>
      <c r="CB206" s="56"/>
      <c r="CC206" s="56"/>
      <c r="CD206" s="56"/>
      <c r="CE206" s="56"/>
      <c r="CF206" s="56"/>
      <c r="CG206" s="56"/>
      <c r="CH206" s="56"/>
      <c r="CI206" s="56"/>
      <c r="CJ206" s="56"/>
      <c r="CK206" s="56"/>
      <c r="CL206" s="56"/>
      <c r="CM206" s="56"/>
      <c r="CN206" s="56"/>
      <c r="CO206" s="56"/>
      <c r="CP206" s="56"/>
      <c r="CQ206" s="56"/>
      <c r="CR206" s="56"/>
      <c r="CS206" s="56"/>
      <c r="CT206" s="56"/>
      <c r="CU206" s="56"/>
      <c r="CV206" s="56"/>
      <c r="CW206" s="56"/>
      <c r="CX206" s="56"/>
      <c r="CY206" s="56"/>
      <c r="CZ206" s="56"/>
      <c r="DA206" s="56"/>
      <c r="DB206" s="56"/>
      <c r="DC206" s="56"/>
      <c r="DD206" s="56"/>
      <c r="DE206" s="56"/>
      <c r="DF206" s="56"/>
      <c r="DG206" s="56"/>
      <c r="DH206" s="56"/>
      <c r="DI206" s="56"/>
      <c r="DJ206" s="56"/>
      <c r="DK206" s="56"/>
      <c r="DL206" s="56"/>
      <c r="DM206" s="56"/>
      <c r="DN206" s="56"/>
      <c r="DO206" s="56"/>
      <c r="DP206" s="56"/>
      <c r="DQ206" s="56"/>
      <c r="DR206" s="56"/>
      <c r="DS206" s="56"/>
      <c r="DT206" s="56"/>
      <c r="DU206" s="56"/>
      <c r="DV206" s="56"/>
      <c r="DW206" s="56"/>
      <c r="DX206" s="56"/>
      <c r="DY206" s="56"/>
      <c r="DZ206" s="56"/>
      <c r="EA206" s="56"/>
      <c r="EB206" s="56"/>
      <c r="EC206" s="56"/>
      <c r="ED206" s="56"/>
      <c r="EE206" s="56"/>
      <c r="EF206" s="56"/>
      <c r="EG206" s="56"/>
      <c r="EH206" s="56"/>
      <c r="EI206" s="56"/>
      <c r="EJ206" s="56"/>
      <c r="EK206" s="56"/>
      <c r="EL206" s="56"/>
      <c r="EM206" s="56"/>
      <c r="EN206" s="56"/>
      <c r="EO206" s="56"/>
      <c r="EP206" s="56"/>
      <c r="EQ206" s="56"/>
      <c r="ER206" s="56"/>
      <c r="ES206" s="56"/>
      <c r="ET206" s="56"/>
      <c r="EU206" s="56"/>
      <c r="EV206" s="56"/>
      <c r="EW206" s="56"/>
      <c r="EX206" s="56"/>
      <c r="EY206" s="56"/>
      <c r="EZ206" s="56"/>
      <c r="FA206" s="56"/>
      <c r="FB206" s="56"/>
      <c r="FC206" s="56"/>
      <c r="FD206" s="56"/>
      <c r="FE206" s="56"/>
      <c r="FF206" s="56"/>
      <c r="FG206" s="56"/>
      <c r="FH206" s="56"/>
      <c r="FI206" s="56"/>
      <c r="FJ206" s="56"/>
      <c r="FK206" s="56"/>
      <c r="FL206" s="56"/>
      <c r="FM206" s="56"/>
      <c r="FN206" s="56"/>
      <c r="FO206" s="56"/>
      <c r="FP206" s="56"/>
      <c r="FQ206" s="56"/>
      <c r="FR206" s="56"/>
      <c r="FS206" s="56"/>
      <c r="FT206" s="56"/>
      <c r="FU206" s="56"/>
      <c r="FV206" s="56"/>
      <c r="FW206" s="56"/>
      <c r="FX206" s="56"/>
      <c r="FY206" s="56"/>
      <c r="FZ206" s="56"/>
      <c r="GA206" s="56"/>
      <c r="GB206" s="56"/>
      <c r="GC206" s="56"/>
      <c r="GD206" s="56"/>
      <c r="GE206" s="56"/>
      <c r="GF206" s="56"/>
      <c r="GG206" s="56"/>
      <c r="GH206" s="56"/>
      <c r="GI206" s="56"/>
      <c r="GJ206" s="56"/>
      <c r="GK206" s="56"/>
      <c r="GL206" s="56"/>
      <c r="GM206" s="56"/>
      <c r="GN206" s="56"/>
      <c r="GO206" s="56"/>
      <c r="GP206" s="56"/>
      <c r="GQ206" s="56"/>
      <c r="GR206" s="56"/>
      <c r="GS206" s="56"/>
      <c r="GT206" s="56"/>
      <c r="GU206" s="56"/>
      <c r="GV206" s="56"/>
      <c r="GW206" s="56"/>
      <c r="GX206" s="56"/>
      <c r="GY206" s="56"/>
      <c r="GZ206" s="56"/>
      <c r="HA206" s="56"/>
      <c r="HB206" s="56"/>
      <c r="HC206" s="56"/>
      <c r="HD206" s="56"/>
      <c r="HE206" s="56"/>
      <c r="HF206" s="56"/>
      <c r="HG206" s="56"/>
      <c r="HH206" s="56"/>
      <c r="HI206" s="56"/>
      <c r="HJ206" s="56"/>
      <c r="HK206" s="56"/>
      <c r="HL206" s="56"/>
      <c r="HM206" s="56"/>
      <c r="HN206" s="56"/>
      <c r="HO206" s="56"/>
      <c r="HP206" s="56"/>
      <c r="HQ206" s="56"/>
      <c r="HR206" s="56"/>
      <c r="HS206" s="56"/>
      <c r="HT206" s="56"/>
      <c r="HU206" s="56"/>
      <c r="HV206" s="56"/>
      <c r="HW206" s="56"/>
      <c r="HX206" s="56"/>
      <c r="HY206" s="56"/>
      <c r="HZ206" s="56"/>
      <c r="IA206" s="56"/>
      <c r="IB206" s="56"/>
      <c r="IC206" s="56"/>
      <c r="ID206" s="56"/>
      <c r="IE206" s="56"/>
      <c r="IF206" s="56"/>
      <c r="IG206" s="56"/>
      <c r="IH206" s="56"/>
      <c r="II206" s="56"/>
      <c r="IJ206" s="56"/>
      <c r="IK206" s="56"/>
      <c r="IL206" s="56"/>
      <c r="IM206" s="56"/>
      <c r="IN206" s="56"/>
      <c r="IO206" s="56"/>
      <c r="IP206" s="56"/>
      <c r="IQ206" s="56"/>
      <c r="IR206" s="56"/>
      <c r="IS206" s="56"/>
      <c r="IT206" s="56"/>
      <c r="IU206" s="56"/>
    </row>
    <row r="207" spans="1:255" ht="12.75">
      <c r="A207" s="57" t="s">
        <v>1628</v>
      </c>
      <c r="B207" s="58" t="s">
        <v>1259</v>
      </c>
      <c r="C207" s="55" t="s">
        <v>2246</v>
      </c>
      <c r="D207" s="55">
        <v>1235</v>
      </c>
      <c r="E207" s="186" t="s">
        <v>546</v>
      </c>
      <c r="F207" s="201" t="s">
        <v>990</v>
      </c>
      <c r="G207" s="186" t="s">
        <v>1872</v>
      </c>
      <c r="H207" s="55" t="s">
        <v>3343</v>
      </c>
      <c r="I207" s="55" t="s">
        <v>1258</v>
      </c>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c r="CW207" s="56"/>
      <c r="CX207" s="56"/>
      <c r="CY207" s="56"/>
      <c r="CZ207" s="56"/>
      <c r="DA207" s="56"/>
      <c r="DB207" s="56"/>
      <c r="DC207" s="56"/>
      <c r="DD207" s="56"/>
      <c r="DE207" s="56"/>
      <c r="DF207" s="56"/>
      <c r="DG207" s="56"/>
      <c r="DH207" s="56"/>
      <c r="DI207" s="56"/>
      <c r="DJ207" s="56"/>
      <c r="DK207" s="56"/>
      <c r="DL207" s="56"/>
      <c r="DM207" s="56"/>
      <c r="DN207" s="56"/>
      <c r="DO207" s="56"/>
      <c r="DP207" s="56"/>
      <c r="DQ207" s="56"/>
      <c r="DR207" s="56"/>
      <c r="DS207" s="56"/>
      <c r="DT207" s="56"/>
      <c r="DU207" s="56"/>
      <c r="DV207" s="56"/>
      <c r="DW207" s="56"/>
      <c r="DX207" s="56"/>
      <c r="DY207" s="56"/>
      <c r="DZ207" s="56"/>
      <c r="EA207" s="56"/>
      <c r="EB207" s="56"/>
      <c r="EC207" s="56"/>
      <c r="ED207" s="56"/>
      <c r="EE207" s="56"/>
      <c r="EF207" s="56"/>
      <c r="EG207" s="56"/>
      <c r="EH207" s="56"/>
      <c r="EI207" s="56"/>
      <c r="EJ207" s="56"/>
      <c r="EK207" s="56"/>
      <c r="EL207" s="56"/>
      <c r="EM207" s="56"/>
      <c r="EN207" s="56"/>
      <c r="EO207" s="56"/>
      <c r="EP207" s="56"/>
      <c r="EQ207" s="56"/>
      <c r="ER207" s="56"/>
      <c r="ES207" s="56"/>
      <c r="ET207" s="56"/>
      <c r="EU207" s="56"/>
      <c r="EV207" s="56"/>
      <c r="EW207" s="56"/>
      <c r="EX207" s="56"/>
      <c r="EY207" s="56"/>
      <c r="EZ207" s="56"/>
      <c r="FA207" s="56"/>
      <c r="FB207" s="56"/>
      <c r="FC207" s="56"/>
      <c r="FD207" s="56"/>
      <c r="FE207" s="56"/>
      <c r="FF207" s="56"/>
      <c r="FG207" s="56"/>
      <c r="FH207" s="56"/>
      <c r="FI207" s="56"/>
      <c r="FJ207" s="56"/>
      <c r="FK207" s="56"/>
      <c r="FL207" s="56"/>
      <c r="FM207" s="56"/>
      <c r="FN207" s="56"/>
      <c r="FO207" s="56"/>
      <c r="FP207" s="56"/>
      <c r="FQ207" s="56"/>
      <c r="FR207" s="56"/>
      <c r="FS207" s="56"/>
      <c r="FT207" s="56"/>
      <c r="FU207" s="56"/>
      <c r="FV207" s="56"/>
      <c r="FW207" s="56"/>
      <c r="FX207" s="56"/>
      <c r="FY207" s="56"/>
      <c r="FZ207" s="56"/>
      <c r="GA207" s="56"/>
      <c r="GB207" s="56"/>
      <c r="GC207" s="56"/>
      <c r="GD207" s="56"/>
      <c r="GE207" s="56"/>
      <c r="GF207" s="56"/>
      <c r="GG207" s="56"/>
      <c r="GH207" s="56"/>
      <c r="GI207" s="56"/>
      <c r="GJ207" s="56"/>
      <c r="GK207" s="56"/>
      <c r="GL207" s="56"/>
      <c r="GM207" s="56"/>
      <c r="GN207" s="56"/>
      <c r="GO207" s="56"/>
      <c r="GP207" s="56"/>
      <c r="GQ207" s="56"/>
      <c r="GR207" s="56"/>
      <c r="GS207" s="56"/>
      <c r="GT207" s="56"/>
      <c r="GU207" s="56"/>
      <c r="GV207" s="56"/>
      <c r="GW207" s="56"/>
      <c r="GX207" s="56"/>
      <c r="GY207" s="56"/>
      <c r="GZ207" s="56"/>
      <c r="HA207" s="56"/>
      <c r="HB207" s="56"/>
      <c r="HC207" s="56"/>
      <c r="HD207" s="56"/>
      <c r="HE207" s="56"/>
      <c r="HF207" s="56"/>
      <c r="HG207" s="56"/>
      <c r="HH207" s="56"/>
      <c r="HI207" s="56"/>
      <c r="HJ207" s="56"/>
      <c r="HK207" s="56"/>
      <c r="HL207" s="56"/>
      <c r="HM207" s="56"/>
      <c r="HN207" s="56"/>
      <c r="HO207" s="56"/>
      <c r="HP207" s="56"/>
      <c r="HQ207" s="56"/>
      <c r="HR207" s="56"/>
      <c r="HS207" s="56"/>
      <c r="HT207" s="56"/>
      <c r="HU207" s="56"/>
      <c r="HV207" s="56"/>
      <c r="HW207" s="56"/>
      <c r="HX207" s="56"/>
      <c r="HY207" s="56"/>
      <c r="HZ207" s="56"/>
      <c r="IA207" s="56"/>
      <c r="IB207" s="56"/>
      <c r="IC207" s="56"/>
      <c r="ID207" s="56"/>
      <c r="IE207" s="56"/>
      <c r="IF207" s="56"/>
      <c r="IG207" s="56"/>
      <c r="IH207" s="56"/>
      <c r="II207" s="56"/>
      <c r="IJ207" s="56"/>
      <c r="IK207" s="56"/>
      <c r="IL207" s="56"/>
      <c r="IM207" s="56"/>
      <c r="IN207" s="56"/>
      <c r="IO207" s="56"/>
      <c r="IP207" s="56"/>
      <c r="IQ207" s="56"/>
      <c r="IR207" s="56"/>
      <c r="IS207" s="56"/>
      <c r="IT207" s="56"/>
      <c r="IU207" s="56"/>
    </row>
    <row r="208" spans="1:255" ht="12.75">
      <c r="A208" s="57" t="s">
        <v>1628</v>
      </c>
      <c r="B208" s="58" t="s">
        <v>3347</v>
      </c>
      <c r="C208" s="55" t="s">
        <v>2246</v>
      </c>
      <c r="D208" s="55">
        <v>2470</v>
      </c>
      <c r="E208" s="186" t="s">
        <v>543</v>
      </c>
      <c r="F208" s="201" t="s">
        <v>991</v>
      </c>
      <c r="G208" s="186" t="s">
        <v>1871</v>
      </c>
      <c r="H208" s="55" t="s">
        <v>3343</v>
      </c>
      <c r="I208" s="55" t="s">
        <v>1258</v>
      </c>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c r="BM208" s="56"/>
      <c r="BN208" s="56"/>
      <c r="BO208" s="56"/>
      <c r="BP208" s="56"/>
      <c r="BQ208" s="56"/>
      <c r="BR208" s="56"/>
      <c r="BS208" s="56"/>
      <c r="BT208" s="56"/>
      <c r="BU208" s="56"/>
      <c r="BV208" s="56"/>
      <c r="BW208" s="56"/>
      <c r="BX208" s="56"/>
      <c r="BY208" s="56"/>
      <c r="BZ208" s="56"/>
      <c r="CA208" s="56"/>
      <c r="CB208" s="56"/>
      <c r="CC208" s="56"/>
      <c r="CD208" s="56"/>
      <c r="CE208" s="56"/>
      <c r="CF208" s="56"/>
      <c r="CG208" s="56"/>
      <c r="CH208" s="56"/>
      <c r="CI208" s="56"/>
      <c r="CJ208" s="56"/>
      <c r="CK208" s="56"/>
      <c r="CL208" s="56"/>
      <c r="CM208" s="56"/>
      <c r="CN208" s="56"/>
      <c r="CO208" s="56"/>
      <c r="CP208" s="56"/>
      <c r="CQ208" s="56"/>
      <c r="CR208" s="56"/>
      <c r="CS208" s="56"/>
      <c r="CT208" s="56"/>
      <c r="CU208" s="56"/>
      <c r="CV208" s="56"/>
      <c r="CW208" s="56"/>
      <c r="CX208" s="56"/>
      <c r="CY208" s="56"/>
      <c r="CZ208" s="56"/>
      <c r="DA208" s="56"/>
      <c r="DB208" s="56"/>
      <c r="DC208" s="56"/>
      <c r="DD208" s="56"/>
      <c r="DE208" s="56"/>
      <c r="DF208" s="56"/>
      <c r="DG208" s="56"/>
      <c r="DH208" s="56"/>
      <c r="DI208" s="56"/>
      <c r="DJ208" s="56"/>
      <c r="DK208" s="56"/>
      <c r="DL208" s="56"/>
      <c r="DM208" s="56"/>
      <c r="DN208" s="56"/>
      <c r="DO208" s="56"/>
      <c r="DP208" s="56"/>
      <c r="DQ208" s="56"/>
      <c r="DR208" s="56"/>
      <c r="DS208" s="56"/>
      <c r="DT208" s="56"/>
      <c r="DU208" s="56"/>
      <c r="DV208" s="56"/>
      <c r="DW208" s="56"/>
      <c r="DX208" s="56"/>
      <c r="DY208" s="56"/>
      <c r="DZ208" s="56"/>
      <c r="EA208" s="56"/>
      <c r="EB208" s="56"/>
      <c r="EC208" s="56"/>
      <c r="ED208" s="56"/>
      <c r="EE208" s="56"/>
      <c r="EF208" s="56"/>
      <c r="EG208" s="56"/>
      <c r="EH208" s="56"/>
      <c r="EI208" s="56"/>
      <c r="EJ208" s="56"/>
      <c r="EK208" s="56"/>
      <c r="EL208" s="56"/>
      <c r="EM208" s="56"/>
      <c r="EN208" s="56"/>
      <c r="EO208" s="56"/>
      <c r="EP208" s="56"/>
      <c r="EQ208" s="56"/>
      <c r="ER208" s="56"/>
      <c r="ES208" s="56"/>
      <c r="ET208" s="56"/>
      <c r="EU208" s="56"/>
      <c r="EV208" s="56"/>
      <c r="EW208" s="56"/>
      <c r="EX208" s="56"/>
      <c r="EY208" s="56"/>
      <c r="EZ208" s="56"/>
      <c r="FA208" s="56"/>
      <c r="FB208" s="56"/>
      <c r="FC208" s="56"/>
      <c r="FD208" s="56"/>
      <c r="FE208" s="56"/>
      <c r="FF208" s="56"/>
      <c r="FG208" s="56"/>
      <c r="FH208" s="56"/>
      <c r="FI208" s="56"/>
      <c r="FJ208" s="56"/>
      <c r="FK208" s="56"/>
      <c r="FL208" s="56"/>
      <c r="FM208" s="56"/>
      <c r="FN208" s="56"/>
      <c r="FO208" s="56"/>
      <c r="FP208" s="56"/>
      <c r="FQ208" s="56"/>
      <c r="FR208" s="56"/>
      <c r="FS208" s="56"/>
      <c r="FT208" s="56"/>
      <c r="FU208" s="56"/>
      <c r="FV208" s="56"/>
      <c r="FW208" s="56"/>
      <c r="FX208" s="56"/>
      <c r="FY208" s="56"/>
      <c r="FZ208" s="56"/>
      <c r="GA208" s="56"/>
      <c r="GB208" s="56"/>
      <c r="GC208" s="56"/>
      <c r="GD208" s="56"/>
      <c r="GE208" s="56"/>
      <c r="GF208" s="56"/>
      <c r="GG208" s="56"/>
      <c r="GH208" s="56"/>
      <c r="GI208" s="56"/>
      <c r="GJ208" s="56"/>
      <c r="GK208" s="56"/>
      <c r="GL208" s="56"/>
      <c r="GM208" s="56"/>
      <c r="GN208" s="56"/>
      <c r="GO208" s="56"/>
      <c r="GP208" s="56"/>
      <c r="GQ208" s="56"/>
      <c r="GR208" s="56"/>
      <c r="GS208" s="56"/>
      <c r="GT208" s="56"/>
      <c r="GU208" s="56"/>
      <c r="GV208" s="56"/>
      <c r="GW208" s="56"/>
      <c r="GX208" s="56"/>
      <c r="GY208" s="56"/>
      <c r="GZ208" s="56"/>
      <c r="HA208" s="56"/>
      <c r="HB208" s="56"/>
      <c r="HC208" s="56"/>
      <c r="HD208" s="56"/>
      <c r="HE208" s="56"/>
      <c r="HF208" s="56"/>
      <c r="HG208" s="56"/>
      <c r="HH208" s="56"/>
      <c r="HI208" s="56"/>
      <c r="HJ208" s="56"/>
      <c r="HK208" s="56"/>
      <c r="HL208" s="56"/>
      <c r="HM208" s="56"/>
      <c r="HN208" s="56"/>
      <c r="HO208" s="56"/>
      <c r="HP208" s="56"/>
      <c r="HQ208" s="56"/>
      <c r="HR208" s="56"/>
      <c r="HS208" s="56"/>
      <c r="HT208" s="56"/>
      <c r="HU208" s="56"/>
      <c r="HV208" s="56"/>
      <c r="HW208" s="56"/>
      <c r="HX208" s="56"/>
      <c r="HY208" s="56"/>
      <c r="HZ208" s="56"/>
      <c r="IA208" s="56"/>
      <c r="IB208" s="56"/>
      <c r="IC208" s="56"/>
      <c r="ID208" s="56"/>
      <c r="IE208" s="56"/>
      <c r="IF208" s="56"/>
      <c r="IG208" s="56"/>
      <c r="IH208" s="56"/>
      <c r="II208" s="56"/>
      <c r="IJ208" s="56"/>
      <c r="IK208" s="56"/>
      <c r="IL208" s="56"/>
      <c r="IM208" s="56"/>
      <c r="IN208" s="56"/>
      <c r="IO208" s="56"/>
      <c r="IP208" s="56"/>
      <c r="IQ208" s="56"/>
      <c r="IR208" s="56"/>
      <c r="IS208" s="56"/>
      <c r="IT208" s="56"/>
      <c r="IU208" s="56"/>
    </row>
    <row r="209" spans="1:255" ht="12.75">
      <c r="A209" s="57" t="s">
        <v>1628</v>
      </c>
      <c r="B209" s="58" t="s">
        <v>3347</v>
      </c>
      <c r="C209" s="55" t="s">
        <v>2246</v>
      </c>
      <c r="D209" s="55">
        <v>2470</v>
      </c>
      <c r="E209" s="187" t="s">
        <v>544</v>
      </c>
      <c r="F209" s="200" t="s">
        <v>992</v>
      </c>
      <c r="G209" s="187" t="s">
        <v>1872</v>
      </c>
      <c r="H209" s="55" t="s">
        <v>3343</v>
      </c>
      <c r="I209" s="55" t="s">
        <v>1258</v>
      </c>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DK209" s="56"/>
      <c r="DL209" s="56"/>
      <c r="DM209" s="56"/>
      <c r="DN209" s="56"/>
      <c r="DO209" s="56"/>
      <c r="DP209" s="56"/>
      <c r="DQ209" s="56"/>
      <c r="DR209" s="56"/>
      <c r="DS209" s="56"/>
      <c r="DT209" s="56"/>
      <c r="DU209" s="56"/>
      <c r="DV209" s="56"/>
      <c r="DW209" s="56"/>
      <c r="DX209" s="56"/>
      <c r="DY209" s="56"/>
      <c r="DZ209" s="56"/>
      <c r="EA209" s="56"/>
      <c r="EB209" s="56"/>
      <c r="EC209" s="56"/>
      <c r="ED209" s="56"/>
      <c r="EE209" s="56"/>
      <c r="EF209" s="56"/>
      <c r="EG209" s="56"/>
      <c r="EH209" s="56"/>
      <c r="EI209" s="56"/>
      <c r="EJ209" s="56"/>
      <c r="EK209" s="56"/>
      <c r="EL209" s="56"/>
      <c r="EM209" s="56"/>
      <c r="EN209" s="56"/>
      <c r="EO209" s="56"/>
      <c r="EP209" s="56"/>
      <c r="EQ209" s="56"/>
      <c r="ER209" s="56"/>
      <c r="ES209" s="56"/>
      <c r="ET209" s="56"/>
      <c r="EU209" s="56"/>
      <c r="EV209" s="56"/>
      <c r="EW209" s="56"/>
      <c r="EX209" s="56"/>
      <c r="EY209" s="56"/>
      <c r="EZ209" s="56"/>
      <c r="FA209" s="56"/>
      <c r="FB209" s="56"/>
      <c r="FC209" s="56"/>
      <c r="FD209" s="56"/>
      <c r="FE209" s="56"/>
      <c r="FF209" s="56"/>
      <c r="FG209" s="56"/>
      <c r="FH209" s="56"/>
      <c r="FI209" s="56"/>
      <c r="FJ209" s="56"/>
      <c r="FK209" s="56"/>
      <c r="FL209" s="56"/>
      <c r="FM209" s="56"/>
      <c r="FN209" s="56"/>
      <c r="FO209" s="56"/>
      <c r="FP209" s="56"/>
      <c r="FQ209" s="56"/>
      <c r="FR209" s="56"/>
      <c r="FS209" s="56"/>
      <c r="FT209" s="56"/>
      <c r="FU209" s="56"/>
      <c r="FV209" s="56"/>
      <c r="FW209" s="56"/>
      <c r="FX209" s="56"/>
      <c r="FY209" s="56"/>
      <c r="FZ209" s="56"/>
      <c r="GA209" s="56"/>
      <c r="GB209" s="56"/>
      <c r="GC209" s="56"/>
      <c r="GD209" s="56"/>
      <c r="GE209" s="56"/>
      <c r="GF209" s="56"/>
      <c r="GG209" s="56"/>
      <c r="GH209" s="56"/>
      <c r="GI209" s="56"/>
      <c r="GJ209" s="56"/>
      <c r="GK209" s="56"/>
      <c r="GL209" s="56"/>
      <c r="GM209" s="56"/>
      <c r="GN209" s="56"/>
      <c r="GO209" s="56"/>
      <c r="GP209" s="56"/>
      <c r="GQ209" s="56"/>
      <c r="GR209" s="56"/>
      <c r="GS209" s="56"/>
      <c r="GT209" s="56"/>
      <c r="GU209" s="56"/>
      <c r="GV209" s="56"/>
      <c r="GW209" s="56"/>
      <c r="GX209" s="56"/>
      <c r="GY209" s="56"/>
      <c r="GZ209" s="56"/>
      <c r="HA209" s="56"/>
      <c r="HB209" s="56"/>
      <c r="HC209" s="56"/>
      <c r="HD209" s="56"/>
      <c r="HE209" s="56"/>
      <c r="HF209" s="56"/>
      <c r="HG209" s="56"/>
      <c r="HH209" s="56"/>
      <c r="HI209" s="56"/>
      <c r="HJ209" s="56"/>
      <c r="HK209" s="56"/>
      <c r="HL209" s="56"/>
      <c r="HM209" s="56"/>
      <c r="HN209" s="56"/>
      <c r="HO209" s="56"/>
      <c r="HP209" s="56"/>
      <c r="HQ209" s="56"/>
      <c r="HR209" s="56"/>
      <c r="HS209" s="56"/>
      <c r="HT209" s="56"/>
      <c r="HU209" s="56"/>
      <c r="HV209" s="56"/>
      <c r="HW209" s="56"/>
      <c r="HX209" s="56"/>
      <c r="HY209" s="56"/>
      <c r="HZ209" s="56"/>
      <c r="IA209" s="56"/>
      <c r="IB209" s="56"/>
      <c r="IC209" s="56"/>
      <c r="ID209" s="56"/>
      <c r="IE209" s="56"/>
      <c r="IF209" s="56"/>
      <c r="IG209" s="56"/>
      <c r="IH209" s="56"/>
      <c r="II209" s="56"/>
      <c r="IJ209" s="56"/>
      <c r="IK209" s="56"/>
      <c r="IL209" s="56"/>
      <c r="IM209" s="56"/>
      <c r="IN209" s="56"/>
      <c r="IO209" s="56"/>
      <c r="IP209" s="56"/>
      <c r="IQ209" s="56"/>
      <c r="IR209" s="56"/>
      <c r="IS209" s="56"/>
      <c r="IT209" s="56"/>
      <c r="IU209" s="56"/>
    </row>
    <row r="210" spans="1:255" ht="12.75">
      <c r="A210" s="57" t="s">
        <v>1628</v>
      </c>
      <c r="B210" s="68" t="s">
        <v>1627</v>
      </c>
      <c r="C210" s="55">
        <v>8</v>
      </c>
      <c r="D210" s="55"/>
      <c r="E210" s="186" t="s">
        <v>534</v>
      </c>
      <c r="F210" s="201" t="s">
        <v>993</v>
      </c>
      <c r="G210" s="55"/>
      <c r="H210" s="55" t="s">
        <v>2246</v>
      </c>
      <c r="I210" s="55" t="s">
        <v>1228</v>
      </c>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6"/>
      <c r="BA210" s="56"/>
      <c r="BB210" s="56"/>
      <c r="BC210" s="56"/>
      <c r="BD210" s="56"/>
      <c r="BE210" s="56"/>
      <c r="BF210" s="56"/>
      <c r="BG210" s="56"/>
      <c r="BH210" s="56"/>
      <c r="BI210" s="56"/>
      <c r="BJ210" s="56"/>
      <c r="BK210" s="56"/>
      <c r="BL210" s="56"/>
      <c r="BM210" s="56"/>
      <c r="BN210" s="56"/>
      <c r="BO210" s="56"/>
      <c r="BP210" s="56"/>
      <c r="BQ210" s="56"/>
      <c r="BR210" s="56"/>
      <c r="BS210" s="56"/>
      <c r="BT210" s="56"/>
      <c r="BU210" s="56"/>
      <c r="BV210" s="56"/>
      <c r="BW210" s="56"/>
      <c r="BX210" s="56"/>
      <c r="BY210" s="56"/>
      <c r="BZ210" s="56"/>
      <c r="CA210" s="56"/>
      <c r="CB210" s="56"/>
      <c r="CC210" s="56"/>
      <c r="CD210" s="56"/>
      <c r="CE210" s="56"/>
      <c r="CF210" s="56"/>
      <c r="CG210" s="56"/>
      <c r="CH210" s="56"/>
      <c r="CI210" s="56"/>
      <c r="CJ210" s="56"/>
      <c r="CK210" s="56"/>
      <c r="CL210" s="56"/>
      <c r="CM210" s="56"/>
      <c r="CN210" s="56"/>
      <c r="CO210" s="56"/>
      <c r="CP210" s="56"/>
      <c r="CQ210" s="56"/>
      <c r="CR210" s="56"/>
      <c r="CS210" s="56"/>
      <c r="CT210" s="56"/>
      <c r="CU210" s="56"/>
      <c r="CV210" s="56"/>
      <c r="CW210" s="56"/>
      <c r="CX210" s="56"/>
      <c r="CY210" s="56"/>
      <c r="CZ210" s="56"/>
      <c r="DA210" s="56"/>
      <c r="DB210" s="56"/>
      <c r="DC210" s="56"/>
      <c r="DD210" s="56"/>
      <c r="DE210" s="56"/>
      <c r="DF210" s="56"/>
      <c r="DG210" s="56"/>
      <c r="DH210" s="56"/>
      <c r="DI210" s="56"/>
      <c r="DJ210" s="56"/>
      <c r="DK210" s="56"/>
      <c r="DL210" s="56"/>
      <c r="DM210" s="56"/>
      <c r="DN210" s="56"/>
      <c r="DO210" s="56"/>
      <c r="DP210" s="56"/>
      <c r="DQ210" s="56"/>
      <c r="DR210" s="56"/>
      <c r="DS210" s="56"/>
      <c r="DT210" s="56"/>
      <c r="DU210" s="56"/>
      <c r="DV210" s="56"/>
      <c r="DW210" s="56"/>
      <c r="DX210" s="56"/>
      <c r="DY210" s="56"/>
      <c r="DZ210" s="56"/>
      <c r="EA210" s="56"/>
      <c r="EB210" s="56"/>
      <c r="EC210" s="56"/>
      <c r="ED210" s="56"/>
      <c r="EE210" s="56"/>
      <c r="EF210" s="56"/>
      <c r="EG210" s="56"/>
      <c r="EH210" s="56"/>
      <c r="EI210" s="56"/>
      <c r="EJ210" s="56"/>
      <c r="EK210" s="56"/>
      <c r="EL210" s="56"/>
      <c r="EM210" s="56"/>
      <c r="EN210" s="56"/>
      <c r="EO210" s="56"/>
      <c r="EP210" s="56"/>
      <c r="EQ210" s="56"/>
      <c r="ER210" s="56"/>
      <c r="ES210" s="56"/>
      <c r="ET210" s="56"/>
      <c r="EU210" s="56"/>
      <c r="EV210" s="56"/>
      <c r="EW210" s="56"/>
      <c r="EX210" s="56"/>
      <c r="EY210" s="56"/>
      <c r="EZ210" s="56"/>
      <c r="FA210" s="56"/>
      <c r="FB210" s="56"/>
      <c r="FC210" s="56"/>
      <c r="FD210" s="56"/>
      <c r="FE210" s="56"/>
      <c r="FF210" s="56"/>
      <c r="FG210" s="56"/>
      <c r="FH210" s="56"/>
      <c r="FI210" s="56"/>
      <c r="FJ210" s="56"/>
      <c r="FK210" s="56"/>
      <c r="FL210" s="56"/>
      <c r="FM210" s="56"/>
      <c r="FN210" s="56"/>
      <c r="FO210" s="56"/>
      <c r="FP210" s="56"/>
      <c r="FQ210" s="56"/>
      <c r="FR210" s="56"/>
      <c r="FS210" s="56"/>
      <c r="FT210" s="56"/>
      <c r="FU210" s="56"/>
      <c r="FV210" s="56"/>
      <c r="FW210" s="56"/>
      <c r="FX210" s="56"/>
      <c r="FY210" s="56"/>
      <c r="FZ210" s="56"/>
      <c r="GA210" s="56"/>
      <c r="GB210" s="56"/>
      <c r="GC210" s="56"/>
      <c r="GD210" s="56"/>
      <c r="GE210" s="56"/>
      <c r="GF210" s="56"/>
      <c r="GG210" s="56"/>
      <c r="GH210" s="56"/>
      <c r="GI210" s="56"/>
      <c r="GJ210" s="56"/>
      <c r="GK210" s="56"/>
      <c r="GL210" s="56"/>
      <c r="GM210" s="56"/>
      <c r="GN210" s="56"/>
      <c r="GO210" s="56"/>
      <c r="GP210" s="56"/>
      <c r="GQ210" s="56"/>
      <c r="GR210" s="56"/>
      <c r="GS210" s="56"/>
      <c r="GT210" s="56"/>
      <c r="GU210" s="56"/>
      <c r="GV210" s="56"/>
      <c r="GW210" s="56"/>
      <c r="GX210" s="56"/>
      <c r="GY210" s="56"/>
      <c r="GZ210" s="56"/>
      <c r="HA210" s="56"/>
      <c r="HB210" s="56"/>
      <c r="HC210" s="56"/>
      <c r="HD210" s="56"/>
      <c r="HE210" s="56"/>
      <c r="HF210" s="56"/>
      <c r="HG210" s="56"/>
      <c r="HH210" s="56"/>
      <c r="HI210" s="56"/>
      <c r="HJ210" s="56"/>
      <c r="HK210" s="56"/>
      <c r="HL210" s="56"/>
      <c r="HM210" s="56"/>
      <c r="HN210" s="56"/>
      <c r="HO210" s="56"/>
      <c r="HP210" s="56"/>
      <c r="HQ210" s="56"/>
      <c r="HR210" s="56"/>
      <c r="HS210" s="56"/>
      <c r="HT210" s="56"/>
      <c r="HU210" s="56"/>
      <c r="HV210" s="56"/>
      <c r="HW210" s="56"/>
      <c r="HX210" s="56"/>
      <c r="HY210" s="56"/>
      <c r="HZ210" s="56"/>
      <c r="IA210" s="56"/>
      <c r="IB210" s="56"/>
      <c r="IC210" s="56"/>
      <c r="ID210" s="56"/>
      <c r="IE210" s="56"/>
      <c r="IF210" s="56"/>
      <c r="IG210" s="56"/>
      <c r="IH210" s="56"/>
      <c r="II210" s="56"/>
      <c r="IJ210" s="56"/>
      <c r="IK210" s="56"/>
      <c r="IL210" s="56"/>
      <c r="IM210" s="56"/>
      <c r="IN210" s="56"/>
      <c r="IO210" s="56"/>
      <c r="IP210" s="56"/>
      <c r="IQ210" s="56"/>
      <c r="IR210" s="56"/>
      <c r="IS210" s="56"/>
      <c r="IT210" s="56"/>
      <c r="IU210" s="56"/>
    </row>
    <row r="211" spans="1:255" ht="12.75">
      <c r="A211" s="57" t="s">
        <v>1628</v>
      </c>
      <c r="B211" s="58"/>
      <c r="C211" s="55">
        <v>8</v>
      </c>
      <c r="D211" s="55"/>
      <c r="E211" s="186" t="s">
        <v>533</v>
      </c>
      <c r="F211" s="201" t="s">
        <v>994</v>
      </c>
      <c r="G211" s="55"/>
      <c r="H211" s="55" t="s">
        <v>2246</v>
      </c>
      <c r="I211" s="55" t="s">
        <v>1226</v>
      </c>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c r="AS211" s="56"/>
      <c r="AT211" s="56"/>
      <c r="AU211" s="56"/>
      <c r="AV211" s="56"/>
      <c r="AW211" s="56"/>
      <c r="AX211" s="56"/>
      <c r="AY211" s="56"/>
      <c r="AZ211" s="56"/>
      <c r="BA211" s="56"/>
      <c r="BB211" s="56"/>
      <c r="BC211" s="56"/>
      <c r="BD211" s="56"/>
      <c r="BE211" s="56"/>
      <c r="BF211" s="56"/>
      <c r="BG211" s="56"/>
      <c r="BH211" s="56"/>
      <c r="BI211" s="56"/>
      <c r="BJ211" s="56"/>
      <c r="BK211" s="56"/>
      <c r="BL211" s="56"/>
      <c r="BM211" s="56"/>
      <c r="BN211" s="56"/>
      <c r="BO211" s="56"/>
      <c r="BP211" s="56"/>
      <c r="BQ211" s="56"/>
      <c r="BR211" s="56"/>
      <c r="BS211" s="56"/>
      <c r="BT211" s="56"/>
      <c r="BU211" s="56"/>
      <c r="BV211" s="56"/>
      <c r="BW211" s="56"/>
      <c r="BX211" s="56"/>
      <c r="BY211" s="56"/>
      <c r="BZ211" s="56"/>
      <c r="CA211" s="56"/>
      <c r="CB211" s="56"/>
      <c r="CC211" s="56"/>
      <c r="CD211" s="56"/>
      <c r="CE211" s="56"/>
      <c r="CF211" s="56"/>
      <c r="CG211" s="56"/>
      <c r="CH211" s="56"/>
      <c r="CI211" s="56"/>
      <c r="CJ211" s="56"/>
      <c r="CK211" s="56"/>
      <c r="CL211" s="56"/>
      <c r="CM211" s="56"/>
      <c r="CN211" s="56"/>
      <c r="CO211" s="56"/>
      <c r="CP211" s="56"/>
      <c r="CQ211" s="56"/>
      <c r="CR211" s="56"/>
      <c r="CS211" s="56"/>
      <c r="CT211" s="56"/>
      <c r="CU211" s="56"/>
      <c r="CV211" s="56"/>
      <c r="CW211" s="56"/>
      <c r="CX211" s="56"/>
      <c r="CY211" s="56"/>
      <c r="CZ211" s="56"/>
      <c r="DA211" s="56"/>
      <c r="DB211" s="56"/>
      <c r="DC211" s="56"/>
      <c r="DD211" s="56"/>
      <c r="DE211" s="56"/>
      <c r="DF211" s="56"/>
      <c r="DG211" s="56"/>
      <c r="DH211" s="56"/>
      <c r="DI211" s="56"/>
      <c r="DJ211" s="56"/>
      <c r="DK211" s="56"/>
      <c r="DL211" s="56"/>
      <c r="DM211" s="56"/>
      <c r="DN211" s="56"/>
      <c r="DO211" s="56"/>
      <c r="DP211" s="56"/>
      <c r="DQ211" s="56"/>
      <c r="DR211" s="56"/>
      <c r="DS211" s="56"/>
      <c r="DT211" s="56"/>
      <c r="DU211" s="56"/>
      <c r="DV211" s="56"/>
      <c r="DW211" s="56"/>
      <c r="DX211" s="56"/>
      <c r="DY211" s="56"/>
      <c r="DZ211" s="56"/>
      <c r="EA211" s="56"/>
      <c r="EB211" s="56"/>
      <c r="EC211" s="56"/>
      <c r="ED211" s="56"/>
      <c r="EE211" s="56"/>
      <c r="EF211" s="56"/>
      <c r="EG211" s="56"/>
      <c r="EH211" s="56"/>
      <c r="EI211" s="56"/>
      <c r="EJ211" s="56"/>
      <c r="EK211" s="56"/>
      <c r="EL211" s="56"/>
      <c r="EM211" s="56"/>
      <c r="EN211" s="56"/>
      <c r="EO211" s="56"/>
      <c r="EP211" s="56"/>
      <c r="EQ211" s="56"/>
      <c r="ER211" s="56"/>
      <c r="ES211" s="56"/>
      <c r="ET211" s="56"/>
      <c r="EU211" s="56"/>
      <c r="EV211" s="56"/>
      <c r="EW211" s="56"/>
      <c r="EX211" s="56"/>
      <c r="EY211" s="56"/>
      <c r="EZ211" s="56"/>
      <c r="FA211" s="56"/>
      <c r="FB211" s="56"/>
      <c r="FC211" s="56"/>
      <c r="FD211" s="56"/>
      <c r="FE211" s="56"/>
      <c r="FF211" s="56"/>
      <c r="FG211" s="56"/>
      <c r="FH211" s="56"/>
      <c r="FI211" s="56"/>
      <c r="FJ211" s="56"/>
      <c r="FK211" s="56"/>
      <c r="FL211" s="56"/>
      <c r="FM211" s="56"/>
      <c r="FN211" s="56"/>
      <c r="FO211" s="56"/>
      <c r="FP211" s="56"/>
      <c r="FQ211" s="56"/>
      <c r="FR211" s="56"/>
      <c r="FS211" s="56"/>
      <c r="FT211" s="56"/>
      <c r="FU211" s="56"/>
      <c r="FV211" s="56"/>
      <c r="FW211" s="56"/>
      <c r="FX211" s="56"/>
      <c r="FY211" s="56"/>
      <c r="FZ211" s="56"/>
      <c r="GA211" s="56"/>
      <c r="GB211" s="56"/>
      <c r="GC211" s="56"/>
      <c r="GD211" s="56"/>
      <c r="GE211" s="56"/>
      <c r="GF211" s="56"/>
      <c r="GG211" s="56"/>
      <c r="GH211" s="56"/>
      <c r="GI211" s="56"/>
      <c r="GJ211" s="56"/>
      <c r="GK211" s="56"/>
      <c r="GL211" s="56"/>
      <c r="GM211" s="56"/>
      <c r="GN211" s="56"/>
      <c r="GO211" s="56"/>
      <c r="GP211" s="56"/>
      <c r="GQ211" s="56"/>
      <c r="GR211" s="56"/>
      <c r="GS211" s="56"/>
      <c r="GT211" s="56"/>
      <c r="GU211" s="56"/>
      <c r="GV211" s="56"/>
      <c r="GW211" s="56"/>
      <c r="GX211" s="56"/>
      <c r="GY211" s="56"/>
      <c r="GZ211" s="56"/>
      <c r="HA211" s="56"/>
      <c r="HB211" s="56"/>
      <c r="HC211" s="56"/>
      <c r="HD211" s="56"/>
      <c r="HE211" s="56"/>
      <c r="HF211" s="56"/>
      <c r="HG211" s="56"/>
      <c r="HH211" s="56"/>
      <c r="HI211" s="56"/>
      <c r="HJ211" s="56"/>
      <c r="HK211" s="56"/>
      <c r="HL211" s="56"/>
      <c r="HM211" s="56"/>
      <c r="HN211" s="56"/>
      <c r="HO211" s="56"/>
      <c r="HP211" s="56"/>
      <c r="HQ211" s="56"/>
      <c r="HR211" s="56"/>
      <c r="HS211" s="56"/>
      <c r="HT211" s="56"/>
      <c r="HU211" s="56"/>
      <c r="HV211" s="56"/>
      <c r="HW211" s="56"/>
      <c r="HX211" s="56"/>
      <c r="HY211" s="56"/>
      <c r="HZ211" s="56"/>
      <c r="IA211" s="56"/>
      <c r="IB211" s="56"/>
      <c r="IC211" s="56"/>
      <c r="ID211" s="56"/>
      <c r="IE211" s="56"/>
      <c r="IF211" s="56"/>
      <c r="IG211" s="56"/>
      <c r="IH211" s="56"/>
      <c r="II211" s="56"/>
      <c r="IJ211" s="56"/>
      <c r="IK211" s="56"/>
      <c r="IL211" s="56"/>
      <c r="IM211" s="56"/>
      <c r="IN211" s="56"/>
      <c r="IO211" s="56"/>
      <c r="IP211" s="56"/>
      <c r="IQ211" s="56"/>
      <c r="IR211" s="56"/>
      <c r="IS211" s="56"/>
      <c r="IT211" s="56"/>
      <c r="IU211" s="56"/>
    </row>
    <row r="212" spans="1:255" ht="12.75">
      <c r="A212" s="59"/>
      <c r="B212" s="60"/>
      <c r="C212" s="61"/>
      <c r="D212" s="61"/>
      <c r="E212" s="62"/>
      <c r="F212" s="63"/>
      <c r="G212" s="61"/>
      <c r="H212" s="61"/>
      <c r="I212" s="61"/>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c r="BM212" s="56"/>
      <c r="BN212" s="56"/>
      <c r="BO212" s="56"/>
      <c r="BP212" s="56"/>
      <c r="BQ212" s="56"/>
      <c r="BR212" s="56"/>
      <c r="BS212" s="56"/>
      <c r="BT212" s="56"/>
      <c r="BU212" s="56"/>
      <c r="BV212" s="56"/>
      <c r="BW212" s="56"/>
      <c r="BX212" s="56"/>
      <c r="BY212" s="56"/>
      <c r="BZ212" s="56"/>
      <c r="CA212" s="56"/>
      <c r="CB212" s="56"/>
      <c r="CC212" s="56"/>
      <c r="CD212" s="56"/>
      <c r="CE212" s="56"/>
      <c r="CF212" s="56"/>
      <c r="CG212" s="56"/>
      <c r="CH212" s="56"/>
      <c r="CI212" s="56"/>
      <c r="CJ212" s="56"/>
      <c r="CK212" s="56"/>
      <c r="CL212" s="56"/>
      <c r="CM212" s="56"/>
      <c r="CN212" s="56"/>
      <c r="CO212" s="56"/>
      <c r="CP212" s="56"/>
      <c r="CQ212" s="56"/>
      <c r="CR212" s="56"/>
      <c r="CS212" s="56"/>
      <c r="CT212" s="56"/>
      <c r="CU212" s="56"/>
      <c r="CV212" s="56"/>
      <c r="CW212" s="56"/>
      <c r="CX212" s="56"/>
      <c r="CY212" s="56"/>
      <c r="CZ212" s="56"/>
      <c r="DA212" s="56"/>
      <c r="DB212" s="56"/>
      <c r="DC212" s="56"/>
      <c r="DD212" s="56"/>
      <c r="DE212" s="56"/>
      <c r="DF212" s="56"/>
      <c r="DG212" s="56"/>
      <c r="DH212" s="56"/>
      <c r="DI212" s="56"/>
      <c r="DJ212" s="56"/>
      <c r="DK212" s="56"/>
      <c r="DL212" s="56"/>
      <c r="DM212" s="56"/>
      <c r="DN212" s="56"/>
      <c r="DO212" s="56"/>
      <c r="DP212" s="56"/>
      <c r="DQ212" s="56"/>
      <c r="DR212" s="56"/>
      <c r="DS212" s="56"/>
      <c r="DT212" s="56"/>
      <c r="DU212" s="56"/>
      <c r="DV212" s="56"/>
      <c r="DW212" s="56"/>
      <c r="DX212" s="56"/>
      <c r="DY212" s="56"/>
      <c r="DZ212" s="56"/>
      <c r="EA212" s="56"/>
      <c r="EB212" s="56"/>
      <c r="EC212" s="56"/>
      <c r="ED212" s="56"/>
      <c r="EE212" s="56"/>
      <c r="EF212" s="56"/>
      <c r="EG212" s="56"/>
      <c r="EH212" s="56"/>
      <c r="EI212" s="56"/>
      <c r="EJ212" s="56"/>
      <c r="EK212" s="56"/>
      <c r="EL212" s="56"/>
      <c r="EM212" s="56"/>
      <c r="EN212" s="56"/>
      <c r="EO212" s="56"/>
      <c r="EP212" s="56"/>
      <c r="EQ212" s="56"/>
      <c r="ER212" s="56"/>
      <c r="ES212" s="56"/>
      <c r="ET212" s="56"/>
      <c r="EU212" s="56"/>
      <c r="EV212" s="56"/>
      <c r="EW212" s="56"/>
      <c r="EX212" s="56"/>
      <c r="EY212" s="56"/>
      <c r="EZ212" s="56"/>
      <c r="FA212" s="56"/>
      <c r="FB212" s="56"/>
      <c r="FC212" s="56"/>
      <c r="FD212" s="56"/>
      <c r="FE212" s="56"/>
      <c r="FF212" s="56"/>
      <c r="FG212" s="56"/>
      <c r="FH212" s="56"/>
      <c r="FI212" s="56"/>
      <c r="FJ212" s="56"/>
      <c r="FK212" s="56"/>
      <c r="FL212" s="56"/>
      <c r="FM212" s="56"/>
      <c r="FN212" s="56"/>
      <c r="FO212" s="56"/>
      <c r="FP212" s="56"/>
      <c r="FQ212" s="56"/>
      <c r="FR212" s="56"/>
      <c r="FS212" s="56"/>
      <c r="FT212" s="56"/>
      <c r="FU212" s="56"/>
      <c r="FV212" s="56"/>
      <c r="FW212" s="56"/>
      <c r="FX212" s="56"/>
      <c r="FY212" s="56"/>
      <c r="FZ212" s="56"/>
      <c r="GA212" s="56"/>
      <c r="GB212" s="56"/>
      <c r="GC212" s="56"/>
      <c r="GD212" s="56"/>
      <c r="GE212" s="56"/>
      <c r="GF212" s="56"/>
      <c r="GG212" s="56"/>
      <c r="GH212" s="56"/>
      <c r="GI212" s="56"/>
      <c r="GJ212" s="56"/>
      <c r="GK212" s="56"/>
      <c r="GL212" s="56"/>
      <c r="GM212" s="56"/>
      <c r="GN212" s="56"/>
      <c r="GO212" s="56"/>
      <c r="GP212" s="56"/>
      <c r="GQ212" s="56"/>
      <c r="GR212" s="56"/>
      <c r="GS212" s="56"/>
      <c r="GT212" s="56"/>
      <c r="GU212" s="56"/>
      <c r="GV212" s="56"/>
      <c r="GW212" s="56"/>
      <c r="GX212" s="56"/>
      <c r="GY212" s="56"/>
      <c r="GZ212" s="56"/>
      <c r="HA212" s="56"/>
      <c r="HB212" s="56"/>
      <c r="HC212" s="56"/>
      <c r="HD212" s="56"/>
      <c r="HE212" s="56"/>
      <c r="HF212" s="56"/>
      <c r="HG212" s="56"/>
      <c r="HH212" s="56"/>
      <c r="HI212" s="56"/>
      <c r="HJ212" s="56"/>
      <c r="HK212" s="56"/>
      <c r="HL212" s="56"/>
      <c r="HM212" s="56"/>
      <c r="HN212" s="56"/>
      <c r="HO212" s="56"/>
      <c r="HP212" s="56"/>
      <c r="HQ212" s="56"/>
      <c r="HR212" s="56"/>
      <c r="HS212" s="56"/>
      <c r="HT212" s="56"/>
      <c r="HU212" s="56"/>
      <c r="HV212" s="56"/>
      <c r="HW212" s="56"/>
      <c r="HX212" s="56"/>
      <c r="HY212" s="56"/>
      <c r="HZ212" s="56"/>
      <c r="IA212" s="56"/>
      <c r="IB212" s="56"/>
      <c r="IC212" s="56"/>
      <c r="ID212" s="56"/>
      <c r="IE212" s="56"/>
      <c r="IF212" s="56"/>
      <c r="IG212" s="56"/>
      <c r="IH212" s="56"/>
      <c r="II212" s="56"/>
      <c r="IJ212" s="56"/>
      <c r="IK212" s="56"/>
      <c r="IL212" s="56"/>
      <c r="IM212" s="56"/>
      <c r="IN212" s="56"/>
      <c r="IO212" s="56"/>
      <c r="IP212" s="56"/>
      <c r="IQ212" s="56"/>
      <c r="IR212" s="56"/>
      <c r="IS212" s="56"/>
      <c r="IT212" s="56"/>
      <c r="IU212" s="56"/>
    </row>
    <row r="213" spans="1:255" s="330" customFormat="1" ht="12.75">
      <c r="A213" s="72" t="s">
        <v>3351</v>
      </c>
      <c r="B213" s="69"/>
      <c r="C213" s="252">
        <v>9</v>
      </c>
      <c r="D213" s="54">
        <v>860</v>
      </c>
      <c r="E213" s="253" t="s">
        <v>112</v>
      </c>
      <c r="F213" s="350" t="s">
        <v>2636</v>
      </c>
      <c r="G213" s="187" t="s">
        <v>1871</v>
      </c>
      <c r="H213" s="54" t="s">
        <v>2246</v>
      </c>
      <c r="I213" s="54" t="s">
        <v>1255</v>
      </c>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c r="CV213" s="120"/>
      <c r="CW213" s="120"/>
      <c r="CX213" s="120"/>
      <c r="CY213" s="120"/>
      <c r="CZ213" s="120"/>
      <c r="DA213" s="120"/>
      <c r="DB213" s="120"/>
      <c r="DC213" s="120"/>
      <c r="DD213" s="120"/>
      <c r="DE213" s="120"/>
      <c r="DF213" s="120"/>
      <c r="DG213" s="120"/>
      <c r="DH213" s="120"/>
      <c r="DI213" s="120"/>
      <c r="DJ213" s="120"/>
      <c r="DK213" s="120"/>
      <c r="DL213" s="120"/>
      <c r="DM213" s="120"/>
      <c r="DN213" s="120"/>
      <c r="DO213" s="120"/>
      <c r="DP213" s="120"/>
      <c r="DQ213" s="120"/>
      <c r="DR213" s="120"/>
      <c r="DS213" s="120"/>
      <c r="DT213" s="120"/>
      <c r="DU213" s="120"/>
      <c r="DV213" s="120"/>
      <c r="DW213" s="120"/>
      <c r="DX213" s="120"/>
      <c r="DY213" s="120"/>
      <c r="DZ213" s="120"/>
      <c r="EA213" s="120"/>
      <c r="EB213" s="120"/>
      <c r="EC213" s="120"/>
      <c r="ED213" s="120"/>
      <c r="EE213" s="120"/>
      <c r="EF213" s="120"/>
      <c r="EG213" s="120"/>
      <c r="EH213" s="120"/>
      <c r="EI213" s="120"/>
      <c r="EJ213" s="120"/>
      <c r="EK213" s="120"/>
      <c r="EL213" s="120"/>
      <c r="EM213" s="120"/>
      <c r="EN213" s="120"/>
      <c r="EO213" s="120"/>
      <c r="EP213" s="120"/>
      <c r="EQ213" s="120"/>
      <c r="ER213" s="120"/>
      <c r="ES213" s="120"/>
      <c r="ET213" s="120"/>
      <c r="EU213" s="120"/>
      <c r="EV213" s="120"/>
      <c r="EW213" s="120"/>
      <c r="EX213" s="120"/>
      <c r="EY213" s="120"/>
      <c r="EZ213" s="120"/>
      <c r="FA213" s="120"/>
      <c r="FB213" s="120"/>
      <c r="FC213" s="120"/>
      <c r="FD213" s="120"/>
      <c r="FE213" s="120"/>
      <c r="FF213" s="120"/>
      <c r="FG213" s="120"/>
      <c r="FH213" s="120"/>
      <c r="FI213" s="120"/>
      <c r="FJ213" s="120"/>
      <c r="FK213" s="120"/>
      <c r="FL213" s="120"/>
      <c r="FM213" s="120"/>
      <c r="FN213" s="120"/>
      <c r="FO213" s="120"/>
      <c r="FP213" s="120"/>
      <c r="FQ213" s="120"/>
      <c r="FR213" s="120"/>
      <c r="FS213" s="120"/>
      <c r="FT213" s="120"/>
      <c r="FU213" s="120"/>
      <c r="FV213" s="120"/>
      <c r="FW213" s="120"/>
      <c r="FX213" s="120"/>
      <c r="FY213" s="120"/>
      <c r="FZ213" s="120"/>
      <c r="GA213" s="120"/>
      <c r="GB213" s="120"/>
      <c r="GC213" s="120"/>
      <c r="GD213" s="120"/>
      <c r="GE213" s="120"/>
      <c r="GF213" s="120"/>
      <c r="GG213" s="120"/>
      <c r="GH213" s="120"/>
      <c r="GI213" s="120"/>
      <c r="GJ213" s="120"/>
      <c r="GK213" s="120"/>
      <c r="GL213" s="120"/>
      <c r="GM213" s="120"/>
      <c r="GN213" s="120"/>
      <c r="GO213" s="120"/>
      <c r="GP213" s="120"/>
      <c r="GQ213" s="120"/>
      <c r="GR213" s="120"/>
      <c r="GS213" s="120"/>
      <c r="GT213" s="120"/>
      <c r="GU213" s="120"/>
      <c r="GV213" s="120"/>
      <c r="GW213" s="120"/>
      <c r="GX213" s="120"/>
      <c r="GY213" s="120"/>
      <c r="GZ213" s="120"/>
      <c r="HA213" s="120"/>
      <c r="HB213" s="120"/>
      <c r="HC213" s="120"/>
      <c r="HD213" s="120"/>
      <c r="HE213" s="120"/>
      <c r="HF213" s="120"/>
      <c r="HG213" s="120"/>
      <c r="HH213" s="120"/>
      <c r="HI213" s="120"/>
      <c r="HJ213" s="120"/>
      <c r="HK213" s="120"/>
      <c r="HL213" s="120"/>
      <c r="HM213" s="120"/>
      <c r="HN213" s="120"/>
      <c r="HO213" s="120"/>
      <c r="HP213" s="120"/>
      <c r="HQ213" s="120"/>
      <c r="HR213" s="120"/>
      <c r="HS213" s="120"/>
      <c r="HT213" s="120"/>
      <c r="HU213" s="120"/>
      <c r="HV213" s="120"/>
      <c r="HW213" s="120"/>
      <c r="HX213" s="120"/>
      <c r="HY213" s="120"/>
      <c r="HZ213" s="120"/>
      <c r="IA213" s="120"/>
      <c r="IB213" s="120"/>
      <c r="IC213" s="120"/>
      <c r="ID213" s="120"/>
      <c r="IE213" s="120"/>
      <c r="IF213" s="120"/>
      <c r="IG213" s="120"/>
      <c r="IH213" s="120"/>
      <c r="II213" s="120"/>
      <c r="IJ213" s="120"/>
      <c r="IK213" s="120"/>
      <c r="IL213" s="120"/>
      <c r="IM213" s="120"/>
      <c r="IN213" s="120"/>
      <c r="IO213" s="120"/>
      <c r="IP213" s="120"/>
      <c r="IQ213" s="120"/>
      <c r="IR213" s="120"/>
      <c r="IS213" s="120"/>
      <c r="IT213" s="120"/>
      <c r="IU213" s="120"/>
    </row>
    <row r="214" spans="1:255" s="330" customFormat="1" ht="12.75">
      <c r="A214" s="72" t="s">
        <v>3351</v>
      </c>
      <c r="B214" s="69"/>
      <c r="C214" s="252">
        <v>9</v>
      </c>
      <c r="D214" s="54">
        <v>860</v>
      </c>
      <c r="E214" s="253" t="s">
        <v>113</v>
      </c>
      <c r="F214" s="350" t="s">
        <v>2637</v>
      </c>
      <c r="G214" s="186" t="s">
        <v>1872</v>
      </c>
      <c r="H214" s="54" t="s">
        <v>2246</v>
      </c>
      <c r="I214" s="54" t="s">
        <v>1255</v>
      </c>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c r="CV214" s="120"/>
      <c r="CW214" s="120"/>
      <c r="CX214" s="120"/>
      <c r="CY214" s="120"/>
      <c r="CZ214" s="120"/>
      <c r="DA214" s="120"/>
      <c r="DB214" s="120"/>
      <c r="DC214" s="120"/>
      <c r="DD214" s="120"/>
      <c r="DE214" s="120"/>
      <c r="DF214" s="120"/>
      <c r="DG214" s="120"/>
      <c r="DH214" s="120"/>
      <c r="DI214" s="120"/>
      <c r="DJ214" s="120"/>
      <c r="DK214" s="120"/>
      <c r="DL214" s="120"/>
      <c r="DM214" s="120"/>
      <c r="DN214" s="120"/>
      <c r="DO214" s="120"/>
      <c r="DP214" s="120"/>
      <c r="DQ214" s="120"/>
      <c r="DR214" s="120"/>
      <c r="DS214" s="120"/>
      <c r="DT214" s="120"/>
      <c r="DU214" s="120"/>
      <c r="DV214" s="120"/>
      <c r="DW214" s="120"/>
      <c r="DX214" s="120"/>
      <c r="DY214" s="120"/>
      <c r="DZ214" s="120"/>
      <c r="EA214" s="120"/>
      <c r="EB214" s="120"/>
      <c r="EC214" s="120"/>
      <c r="ED214" s="120"/>
      <c r="EE214" s="120"/>
      <c r="EF214" s="120"/>
      <c r="EG214" s="120"/>
      <c r="EH214" s="120"/>
      <c r="EI214" s="120"/>
      <c r="EJ214" s="120"/>
      <c r="EK214" s="120"/>
      <c r="EL214" s="120"/>
      <c r="EM214" s="120"/>
      <c r="EN214" s="120"/>
      <c r="EO214" s="120"/>
      <c r="EP214" s="120"/>
      <c r="EQ214" s="120"/>
      <c r="ER214" s="120"/>
      <c r="ES214" s="120"/>
      <c r="ET214" s="120"/>
      <c r="EU214" s="120"/>
      <c r="EV214" s="120"/>
      <c r="EW214" s="120"/>
      <c r="EX214" s="120"/>
      <c r="EY214" s="120"/>
      <c r="EZ214" s="120"/>
      <c r="FA214" s="120"/>
      <c r="FB214" s="120"/>
      <c r="FC214" s="120"/>
      <c r="FD214" s="120"/>
      <c r="FE214" s="120"/>
      <c r="FF214" s="120"/>
      <c r="FG214" s="120"/>
      <c r="FH214" s="120"/>
      <c r="FI214" s="120"/>
      <c r="FJ214" s="120"/>
      <c r="FK214" s="120"/>
      <c r="FL214" s="120"/>
      <c r="FM214" s="120"/>
      <c r="FN214" s="120"/>
      <c r="FO214" s="120"/>
      <c r="FP214" s="120"/>
      <c r="FQ214" s="120"/>
      <c r="FR214" s="120"/>
      <c r="FS214" s="120"/>
      <c r="FT214" s="120"/>
      <c r="FU214" s="120"/>
      <c r="FV214" s="120"/>
      <c r="FW214" s="120"/>
      <c r="FX214" s="120"/>
      <c r="FY214" s="120"/>
      <c r="FZ214" s="120"/>
      <c r="GA214" s="120"/>
      <c r="GB214" s="120"/>
      <c r="GC214" s="120"/>
      <c r="GD214" s="120"/>
      <c r="GE214" s="120"/>
      <c r="GF214" s="120"/>
      <c r="GG214" s="120"/>
      <c r="GH214" s="120"/>
      <c r="GI214" s="120"/>
      <c r="GJ214" s="120"/>
      <c r="GK214" s="120"/>
      <c r="GL214" s="120"/>
      <c r="GM214" s="120"/>
      <c r="GN214" s="120"/>
      <c r="GO214" s="120"/>
      <c r="GP214" s="120"/>
      <c r="GQ214" s="120"/>
      <c r="GR214" s="120"/>
      <c r="GS214" s="120"/>
      <c r="GT214" s="120"/>
      <c r="GU214" s="120"/>
      <c r="GV214" s="120"/>
      <c r="GW214" s="120"/>
      <c r="GX214" s="120"/>
      <c r="GY214" s="120"/>
      <c r="GZ214" s="120"/>
      <c r="HA214" s="120"/>
      <c r="HB214" s="120"/>
      <c r="HC214" s="120"/>
      <c r="HD214" s="120"/>
      <c r="HE214" s="120"/>
      <c r="HF214" s="120"/>
      <c r="HG214" s="120"/>
      <c r="HH214" s="120"/>
      <c r="HI214" s="120"/>
      <c r="HJ214" s="120"/>
      <c r="HK214" s="120"/>
      <c r="HL214" s="120"/>
      <c r="HM214" s="120"/>
      <c r="HN214" s="120"/>
      <c r="HO214" s="120"/>
      <c r="HP214" s="120"/>
      <c r="HQ214" s="120"/>
      <c r="HR214" s="120"/>
      <c r="HS214" s="120"/>
      <c r="HT214" s="120"/>
      <c r="HU214" s="120"/>
      <c r="HV214" s="120"/>
      <c r="HW214" s="120"/>
      <c r="HX214" s="120"/>
      <c r="HY214" s="120"/>
      <c r="HZ214" s="120"/>
      <c r="IA214" s="120"/>
      <c r="IB214" s="120"/>
      <c r="IC214" s="120"/>
      <c r="ID214" s="120"/>
      <c r="IE214" s="120"/>
      <c r="IF214" s="120"/>
      <c r="IG214" s="120"/>
      <c r="IH214" s="120"/>
      <c r="II214" s="120"/>
      <c r="IJ214" s="120"/>
      <c r="IK214" s="120"/>
      <c r="IL214" s="120"/>
      <c r="IM214" s="120"/>
      <c r="IN214" s="120"/>
      <c r="IO214" s="120"/>
      <c r="IP214" s="120"/>
      <c r="IQ214" s="120"/>
      <c r="IR214" s="120"/>
      <c r="IS214" s="120"/>
      <c r="IT214" s="120"/>
      <c r="IU214" s="120"/>
    </row>
    <row r="215" spans="1:255" s="330" customFormat="1" ht="12.75">
      <c r="A215" s="72" t="s">
        <v>3351</v>
      </c>
      <c r="B215" s="159" t="s">
        <v>1627</v>
      </c>
      <c r="C215" s="252">
        <v>9</v>
      </c>
      <c r="D215" s="54"/>
      <c r="E215" s="253" t="s">
        <v>111</v>
      </c>
      <c r="F215" s="350" t="s">
        <v>2638</v>
      </c>
      <c r="G215" s="54"/>
      <c r="H215" s="54" t="s">
        <v>2246</v>
      </c>
      <c r="I215" s="54" t="s">
        <v>1226</v>
      </c>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c r="CU215" s="120"/>
      <c r="CV215" s="120"/>
      <c r="CW215" s="120"/>
      <c r="CX215" s="120"/>
      <c r="CY215" s="120"/>
      <c r="CZ215" s="120"/>
      <c r="DA215" s="120"/>
      <c r="DB215" s="120"/>
      <c r="DC215" s="120"/>
      <c r="DD215" s="120"/>
      <c r="DE215" s="120"/>
      <c r="DF215" s="120"/>
      <c r="DG215" s="120"/>
      <c r="DH215" s="120"/>
      <c r="DI215" s="120"/>
      <c r="DJ215" s="120"/>
      <c r="DK215" s="120"/>
      <c r="DL215" s="120"/>
      <c r="DM215" s="120"/>
      <c r="DN215" s="120"/>
      <c r="DO215" s="120"/>
      <c r="DP215" s="120"/>
      <c r="DQ215" s="120"/>
      <c r="DR215" s="120"/>
      <c r="DS215" s="120"/>
      <c r="DT215" s="120"/>
      <c r="DU215" s="120"/>
      <c r="DV215" s="120"/>
      <c r="DW215" s="120"/>
      <c r="DX215" s="120"/>
      <c r="DY215" s="120"/>
      <c r="DZ215" s="120"/>
      <c r="EA215" s="120"/>
      <c r="EB215" s="120"/>
      <c r="EC215" s="120"/>
      <c r="ED215" s="120"/>
      <c r="EE215" s="120"/>
      <c r="EF215" s="120"/>
      <c r="EG215" s="120"/>
      <c r="EH215" s="120"/>
      <c r="EI215" s="120"/>
      <c r="EJ215" s="120"/>
      <c r="EK215" s="120"/>
      <c r="EL215" s="120"/>
      <c r="EM215" s="120"/>
      <c r="EN215" s="120"/>
      <c r="EO215" s="120"/>
      <c r="EP215" s="120"/>
      <c r="EQ215" s="120"/>
      <c r="ER215" s="120"/>
      <c r="ES215" s="120"/>
      <c r="ET215" s="120"/>
      <c r="EU215" s="120"/>
      <c r="EV215" s="120"/>
      <c r="EW215" s="120"/>
      <c r="EX215" s="120"/>
      <c r="EY215" s="120"/>
      <c r="EZ215" s="120"/>
      <c r="FA215" s="120"/>
      <c r="FB215" s="120"/>
      <c r="FC215" s="120"/>
      <c r="FD215" s="120"/>
      <c r="FE215" s="120"/>
      <c r="FF215" s="120"/>
      <c r="FG215" s="120"/>
      <c r="FH215" s="120"/>
      <c r="FI215" s="120"/>
      <c r="FJ215" s="120"/>
      <c r="FK215" s="120"/>
      <c r="FL215" s="120"/>
      <c r="FM215" s="120"/>
      <c r="FN215" s="120"/>
      <c r="FO215" s="120"/>
      <c r="FP215" s="120"/>
      <c r="FQ215" s="120"/>
      <c r="FR215" s="120"/>
      <c r="FS215" s="120"/>
      <c r="FT215" s="120"/>
      <c r="FU215" s="120"/>
      <c r="FV215" s="120"/>
      <c r="FW215" s="120"/>
      <c r="FX215" s="120"/>
      <c r="FY215" s="120"/>
      <c r="FZ215" s="120"/>
      <c r="GA215" s="120"/>
      <c r="GB215" s="120"/>
      <c r="GC215" s="120"/>
      <c r="GD215" s="120"/>
      <c r="GE215" s="120"/>
      <c r="GF215" s="120"/>
      <c r="GG215" s="120"/>
      <c r="GH215" s="120"/>
      <c r="GI215" s="120"/>
      <c r="GJ215" s="120"/>
      <c r="GK215" s="120"/>
      <c r="GL215" s="120"/>
      <c r="GM215" s="120"/>
      <c r="GN215" s="120"/>
      <c r="GO215" s="120"/>
      <c r="GP215" s="120"/>
      <c r="GQ215" s="120"/>
      <c r="GR215" s="120"/>
      <c r="GS215" s="120"/>
      <c r="GT215" s="120"/>
      <c r="GU215" s="120"/>
      <c r="GV215" s="120"/>
      <c r="GW215" s="120"/>
      <c r="GX215" s="120"/>
      <c r="GY215" s="120"/>
      <c r="GZ215" s="120"/>
      <c r="HA215" s="120"/>
      <c r="HB215" s="120"/>
      <c r="HC215" s="120"/>
      <c r="HD215" s="120"/>
      <c r="HE215" s="120"/>
      <c r="HF215" s="120"/>
      <c r="HG215" s="120"/>
      <c r="HH215" s="120"/>
      <c r="HI215" s="120"/>
      <c r="HJ215" s="120"/>
      <c r="HK215" s="120"/>
      <c r="HL215" s="120"/>
      <c r="HM215" s="120"/>
      <c r="HN215" s="120"/>
      <c r="HO215" s="120"/>
      <c r="HP215" s="120"/>
      <c r="HQ215" s="120"/>
      <c r="HR215" s="120"/>
      <c r="HS215" s="120"/>
      <c r="HT215" s="120"/>
      <c r="HU215" s="120"/>
      <c r="HV215" s="120"/>
      <c r="HW215" s="120"/>
      <c r="HX215" s="120"/>
      <c r="HY215" s="120"/>
      <c r="HZ215" s="120"/>
      <c r="IA215" s="120"/>
      <c r="IB215" s="120"/>
      <c r="IC215" s="120"/>
      <c r="ID215" s="120"/>
      <c r="IE215" s="120"/>
      <c r="IF215" s="120"/>
      <c r="IG215" s="120"/>
      <c r="IH215" s="120"/>
      <c r="II215" s="120"/>
      <c r="IJ215" s="120"/>
      <c r="IK215" s="120"/>
      <c r="IL215" s="120"/>
      <c r="IM215" s="120"/>
      <c r="IN215" s="120"/>
      <c r="IO215" s="120"/>
      <c r="IP215" s="120"/>
      <c r="IQ215" s="120"/>
      <c r="IR215" s="120"/>
      <c r="IS215" s="120"/>
      <c r="IT215" s="120"/>
      <c r="IU215" s="120"/>
    </row>
    <row r="216" spans="1:255" ht="12.75">
      <c r="A216" s="57" t="s">
        <v>3351</v>
      </c>
      <c r="B216" s="58" t="s">
        <v>474</v>
      </c>
      <c r="C216" s="55">
        <v>8</v>
      </c>
      <c r="D216" s="55">
        <v>860</v>
      </c>
      <c r="E216" s="187" t="s">
        <v>547</v>
      </c>
      <c r="F216" s="200" t="s">
        <v>995</v>
      </c>
      <c r="G216" s="187" t="s">
        <v>1871</v>
      </c>
      <c r="H216" s="55" t="s">
        <v>3349</v>
      </c>
      <c r="I216" s="55" t="s">
        <v>1255</v>
      </c>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c r="BM216" s="56"/>
      <c r="BN216" s="56"/>
      <c r="BO216" s="56"/>
      <c r="BP216" s="56"/>
      <c r="BQ216" s="56"/>
      <c r="BR216" s="56"/>
      <c r="BS216" s="56"/>
      <c r="BT216" s="56"/>
      <c r="BU216" s="56"/>
      <c r="BV216" s="56"/>
      <c r="BW216" s="56"/>
      <c r="BX216" s="56"/>
      <c r="BY216" s="56"/>
      <c r="BZ216" s="56"/>
      <c r="CA216" s="56"/>
      <c r="CB216" s="56"/>
      <c r="CC216" s="56"/>
      <c r="CD216" s="56"/>
      <c r="CE216" s="56"/>
      <c r="CF216" s="56"/>
      <c r="CG216" s="56"/>
      <c r="CH216" s="56"/>
      <c r="CI216" s="56"/>
      <c r="CJ216" s="56"/>
      <c r="CK216" s="56"/>
      <c r="CL216" s="56"/>
      <c r="CM216" s="56"/>
      <c r="CN216" s="56"/>
      <c r="CO216" s="56"/>
      <c r="CP216" s="56"/>
      <c r="CQ216" s="56"/>
      <c r="CR216" s="56"/>
      <c r="CS216" s="56"/>
      <c r="CT216" s="56"/>
      <c r="CU216" s="56"/>
      <c r="CV216" s="56"/>
      <c r="CW216" s="56"/>
      <c r="CX216" s="56"/>
      <c r="CY216" s="56"/>
      <c r="CZ216" s="56"/>
      <c r="DA216" s="56"/>
      <c r="DB216" s="56"/>
      <c r="DC216" s="56"/>
      <c r="DD216" s="56"/>
      <c r="DE216" s="56"/>
      <c r="DF216" s="56"/>
      <c r="DG216" s="56"/>
      <c r="DH216" s="56"/>
      <c r="DI216" s="56"/>
      <c r="DJ216" s="56"/>
      <c r="DK216" s="56"/>
      <c r="DL216" s="56"/>
      <c r="DM216" s="56"/>
      <c r="DN216" s="56"/>
      <c r="DO216" s="56"/>
      <c r="DP216" s="56"/>
      <c r="DQ216" s="56"/>
      <c r="DR216" s="56"/>
      <c r="DS216" s="56"/>
      <c r="DT216" s="56"/>
      <c r="DU216" s="56"/>
      <c r="DV216" s="56"/>
      <c r="DW216" s="56"/>
      <c r="DX216" s="56"/>
      <c r="DY216" s="56"/>
      <c r="DZ216" s="56"/>
      <c r="EA216" s="56"/>
      <c r="EB216" s="56"/>
      <c r="EC216" s="56"/>
      <c r="ED216" s="56"/>
      <c r="EE216" s="56"/>
      <c r="EF216" s="56"/>
      <c r="EG216" s="56"/>
      <c r="EH216" s="56"/>
      <c r="EI216" s="56"/>
      <c r="EJ216" s="56"/>
      <c r="EK216" s="56"/>
      <c r="EL216" s="56"/>
      <c r="EM216" s="56"/>
      <c r="EN216" s="56"/>
      <c r="EO216" s="56"/>
      <c r="EP216" s="56"/>
      <c r="EQ216" s="56"/>
      <c r="ER216" s="56"/>
      <c r="ES216" s="56"/>
      <c r="ET216" s="56"/>
      <c r="EU216" s="56"/>
      <c r="EV216" s="56"/>
      <c r="EW216" s="56"/>
      <c r="EX216" s="56"/>
      <c r="EY216" s="56"/>
      <c r="EZ216" s="56"/>
      <c r="FA216" s="56"/>
      <c r="FB216" s="56"/>
      <c r="FC216" s="56"/>
      <c r="FD216" s="56"/>
      <c r="FE216" s="56"/>
      <c r="FF216" s="56"/>
      <c r="FG216" s="56"/>
      <c r="FH216" s="56"/>
      <c r="FI216" s="56"/>
      <c r="FJ216" s="56"/>
      <c r="FK216" s="56"/>
      <c r="FL216" s="56"/>
      <c r="FM216" s="56"/>
      <c r="FN216" s="56"/>
      <c r="FO216" s="56"/>
      <c r="FP216" s="56"/>
      <c r="FQ216" s="56"/>
      <c r="FR216" s="56"/>
      <c r="FS216" s="56"/>
      <c r="FT216" s="56"/>
      <c r="FU216" s="56"/>
      <c r="FV216" s="56"/>
      <c r="FW216" s="56"/>
      <c r="FX216" s="56"/>
      <c r="FY216" s="56"/>
      <c r="FZ216" s="56"/>
      <c r="GA216" s="56"/>
      <c r="GB216" s="56"/>
      <c r="GC216" s="56"/>
      <c r="GD216" s="56"/>
      <c r="GE216" s="56"/>
      <c r="GF216" s="56"/>
      <c r="GG216" s="56"/>
      <c r="GH216" s="56"/>
      <c r="GI216" s="56"/>
      <c r="GJ216" s="56"/>
      <c r="GK216" s="56"/>
      <c r="GL216" s="56"/>
      <c r="GM216" s="56"/>
      <c r="GN216" s="56"/>
      <c r="GO216" s="56"/>
      <c r="GP216" s="56"/>
      <c r="GQ216" s="56"/>
      <c r="GR216" s="56"/>
      <c r="GS216" s="56"/>
      <c r="GT216" s="56"/>
      <c r="GU216" s="56"/>
      <c r="GV216" s="56"/>
      <c r="GW216" s="56"/>
      <c r="GX216" s="56"/>
      <c r="GY216" s="56"/>
      <c r="GZ216" s="56"/>
      <c r="HA216" s="56"/>
      <c r="HB216" s="56"/>
      <c r="HC216" s="56"/>
      <c r="HD216" s="56"/>
      <c r="HE216" s="56"/>
      <c r="HF216" s="56"/>
      <c r="HG216" s="56"/>
      <c r="HH216" s="56"/>
      <c r="HI216" s="56"/>
      <c r="HJ216" s="56"/>
      <c r="HK216" s="56"/>
      <c r="HL216" s="56"/>
      <c r="HM216" s="56"/>
      <c r="HN216" s="56"/>
      <c r="HO216" s="56"/>
      <c r="HP216" s="56"/>
      <c r="HQ216" s="56"/>
      <c r="HR216" s="56"/>
      <c r="HS216" s="56"/>
      <c r="HT216" s="56"/>
      <c r="HU216" s="56"/>
      <c r="HV216" s="56"/>
      <c r="HW216" s="56"/>
      <c r="HX216" s="56"/>
      <c r="HY216" s="56"/>
      <c r="HZ216" s="56"/>
      <c r="IA216" s="56"/>
      <c r="IB216" s="56"/>
      <c r="IC216" s="56"/>
      <c r="ID216" s="56"/>
      <c r="IE216" s="56"/>
      <c r="IF216" s="56"/>
      <c r="IG216" s="56"/>
      <c r="IH216" s="56"/>
      <c r="II216" s="56"/>
      <c r="IJ216" s="56"/>
      <c r="IK216" s="56"/>
      <c r="IL216" s="56"/>
      <c r="IM216" s="56"/>
      <c r="IN216" s="56"/>
      <c r="IO216" s="56"/>
      <c r="IP216" s="56"/>
      <c r="IQ216" s="56"/>
      <c r="IR216" s="56"/>
      <c r="IS216" s="56"/>
      <c r="IT216" s="56"/>
      <c r="IU216" s="56"/>
    </row>
    <row r="217" spans="1:255" ht="12.75">
      <c r="A217" s="57" t="s">
        <v>3351</v>
      </c>
      <c r="B217" s="58" t="s">
        <v>474</v>
      </c>
      <c r="C217" s="55">
        <v>8</v>
      </c>
      <c r="D217" s="55">
        <v>860</v>
      </c>
      <c r="E217" s="186" t="s">
        <v>548</v>
      </c>
      <c r="F217" s="201" t="s">
        <v>996</v>
      </c>
      <c r="G217" s="186" t="s">
        <v>1872</v>
      </c>
      <c r="H217" s="55" t="s">
        <v>3349</v>
      </c>
      <c r="I217" s="55" t="s">
        <v>1255</v>
      </c>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c r="BM217" s="56"/>
      <c r="BN217" s="56"/>
      <c r="BO217" s="56"/>
      <c r="BP217" s="56"/>
      <c r="BQ217" s="56"/>
      <c r="BR217" s="56"/>
      <c r="BS217" s="56"/>
      <c r="BT217" s="56"/>
      <c r="BU217" s="56"/>
      <c r="BV217" s="56"/>
      <c r="BW217" s="56"/>
      <c r="BX217" s="56"/>
      <c r="BY217" s="56"/>
      <c r="BZ217" s="56"/>
      <c r="CA217" s="56"/>
      <c r="CB217" s="56"/>
      <c r="CC217" s="56"/>
      <c r="CD217" s="56"/>
      <c r="CE217" s="56"/>
      <c r="CF217" s="56"/>
      <c r="CG217" s="56"/>
      <c r="CH217" s="56"/>
      <c r="CI217" s="56"/>
      <c r="CJ217" s="56"/>
      <c r="CK217" s="56"/>
      <c r="CL217" s="56"/>
      <c r="CM217" s="56"/>
      <c r="CN217" s="56"/>
      <c r="CO217" s="56"/>
      <c r="CP217" s="56"/>
      <c r="CQ217" s="56"/>
      <c r="CR217" s="56"/>
      <c r="CS217" s="56"/>
      <c r="CT217" s="56"/>
      <c r="CU217" s="56"/>
      <c r="CV217" s="56"/>
      <c r="CW217" s="56"/>
      <c r="CX217" s="56"/>
      <c r="CY217" s="56"/>
      <c r="CZ217" s="56"/>
      <c r="DA217" s="56"/>
      <c r="DB217" s="56"/>
      <c r="DC217" s="56"/>
      <c r="DD217" s="56"/>
      <c r="DE217" s="56"/>
      <c r="DF217" s="56"/>
      <c r="DG217" s="56"/>
      <c r="DH217" s="56"/>
      <c r="DI217" s="56"/>
      <c r="DJ217" s="56"/>
      <c r="DK217" s="56"/>
      <c r="DL217" s="56"/>
      <c r="DM217" s="56"/>
      <c r="DN217" s="56"/>
      <c r="DO217" s="56"/>
      <c r="DP217" s="56"/>
      <c r="DQ217" s="56"/>
      <c r="DR217" s="56"/>
      <c r="DS217" s="56"/>
      <c r="DT217" s="56"/>
      <c r="DU217" s="56"/>
      <c r="DV217" s="56"/>
      <c r="DW217" s="56"/>
      <c r="DX217" s="56"/>
      <c r="DY217" s="56"/>
      <c r="DZ217" s="56"/>
      <c r="EA217" s="56"/>
      <c r="EB217" s="56"/>
      <c r="EC217" s="56"/>
      <c r="ED217" s="56"/>
      <c r="EE217" s="56"/>
      <c r="EF217" s="56"/>
      <c r="EG217" s="56"/>
      <c r="EH217" s="56"/>
      <c r="EI217" s="56"/>
      <c r="EJ217" s="56"/>
      <c r="EK217" s="56"/>
      <c r="EL217" s="56"/>
      <c r="EM217" s="56"/>
      <c r="EN217" s="56"/>
      <c r="EO217" s="56"/>
      <c r="EP217" s="56"/>
      <c r="EQ217" s="56"/>
      <c r="ER217" s="56"/>
      <c r="ES217" s="56"/>
      <c r="ET217" s="56"/>
      <c r="EU217" s="56"/>
      <c r="EV217" s="56"/>
      <c r="EW217" s="56"/>
      <c r="EX217" s="56"/>
      <c r="EY217" s="56"/>
      <c r="EZ217" s="56"/>
      <c r="FA217" s="56"/>
      <c r="FB217" s="56"/>
      <c r="FC217" s="56"/>
      <c r="FD217" s="56"/>
      <c r="FE217" s="56"/>
      <c r="FF217" s="56"/>
      <c r="FG217" s="56"/>
      <c r="FH217" s="56"/>
      <c r="FI217" s="56"/>
      <c r="FJ217" s="56"/>
      <c r="FK217" s="56"/>
      <c r="FL217" s="56"/>
      <c r="FM217" s="56"/>
      <c r="FN217" s="56"/>
      <c r="FO217" s="56"/>
      <c r="FP217" s="56"/>
      <c r="FQ217" s="56"/>
      <c r="FR217" s="56"/>
      <c r="FS217" s="56"/>
      <c r="FT217" s="56"/>
      <c r="FU217" s="56"/>
      <c r="FV217" s="56"/>
      <c r="FW217" s="56"/>
      <c r="FX217" s="56"/>
      <c r="FY217" s="56"/>
      <c r="FZ217" s="56"/>
      <c r="GA217" s="56"/>
      <c r="GB217" s="56"/>
      <c r="GC217" s="56"/>
      <c r="GD217" s="56"/>
      <c r="GE217" s="56"/>
      <c r="GF217" s="56"/>
      <c r="GG217" s="56"/>
      <c r="GH217" s="56"/>
      <c r="GI217" s="56"/>
      <c r="GJ217" s="56"/>
      <c r="GK217" s="56"/>
      <c r="GL217" s="56"/>
      <c r="GM217" s="56"/>
      <c r="GN217" s="56"/>
      <c r="GO217" s="56"/>
      <c r="GP217" s="56"/>
      <c r="GQ217" s="56"/>
      <c r="GR217" s="56"/>
      <c r="GS217" s="56"/>
      <c r="GT217" s="56"/>
      <c r="GU217" s="56"/>
      <c r="GV217" s="56"/>
      <c r="GW217" s="56"/>
      <c r="GX217" s="56"/>
      <c r="GY217" s="56"/>
      <c r="GZ217" s="56"/>
      <c r="HA217" s="56"/>
      <c r="HB217" s="56"/>
      <c r="HC217" s="56"/>
      <c r="HD217" s="56"/>
      <c r="HE217" s="56"/>
      <c r="HF217" s="56"/>
      <c r="HG217" s="56"/>
      <c r="HH217" s="56"/>
      <c r="HI217" s="56"/>
      <c r="HJ217" s="56"/>
      <c r="HK217" s="56"/>
      <c r="HL217" s="56"/>
      <c r="HM217" s="56"/>
      <c r="HN217" s="56"/>
      <c r="HO217" s="56"/>
      <c r="HP217" s="56"/>
      <c r="HQ217" s="56"/>
      <c r="HR217" s="56"/>
      <c r="HS217" s="56"/>
      <c r="HT217" s="56"/>
      <c r="HU217" s="56"/>
      <c r="HV217" s="56"/>
      <c r="HW217" s="56"/>
      <c r="HX217" s="56"/>
      <c r="HY217" s="56"/>
      <c r="HZ217" s="56"/>
      <c r="IA217" s="56"/>
      <c r="IB217" s="56"/>
      <c r="IC217" s="56"/>
      <c r="ID217" s="56"/>
      <c r="IE217" s="56"/>
      <c r="IF217" s="56"/>
      <c r="IG217" s="56"/>
      <c r="IH217" s="56"/>
      <c r="II217" s="56"/>
      <c r="IJ217" s="56"/>
      <c r="IK217" s="56"/>
      <c r="IL217" s="56"/>
      <c r="IM217" s="56"/>
      <c r="IN217" s="56"/>
      <c r="IO217" s="56"/>
      <c r="IP217" s="56"/>
      <c r="IQ217" s="56"/>
      <c r="IR217" s="56"/>
      <c r="IS217" s="56"/>
      <c r="IT217" s="56"/>
      <c r="IU217" s="56"/>
    </row>
    <row r="218" spans="1:255" ht="12.75">
      <c r="A218" s="57" t="s">
        <v>3351</v>
      </c>
      <c r="B218" s="58" t="s">
        <v>3338</v>
      </c>
      <c r="C218" s="55">
        <v>8</v>
      </c>
      <c r="D218" s="55">
        <v>430</v>
      </c>
      <c r="E218" s="186" t="s">
        <v>550</v>
      </c>
      <c r="F218" s="201" t="s">
        <v>997</v>
      </c>
      <c r="G218" s="186" t="s">
        <v>1871</v>
      </c>
      <c r="H218" s="55" t="s">
        <v>3349</v>
      </c>
      <c r="I218" s="55" t="s">
        <v>1256</v>
      </c>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c r="BM218" s="56"/>
      <c r="BN218" s="56"/>
      <c r="BO218" s="56"/>
      <c r="BP218" s="56"/>
      <c r="BQ218" s="56"/>
      <c r="BR218" s="56"/>
      <c r="BS218" s="56"/>
      <c r="BT218" s="56"/>
      <c r="BU218" s="56"/>
      <c r="BV218" s="56"/>
      <c r="BW218" s="56"/>
      <c r="BX218" s="56"/>
      <c r="BY218" s="56"/>
      <c r="BZ218" s="56"/>
      <c r="CA218" s="56"/>
      <c r="CB218" s="56"/>
      <c r="CC218" s="56"/>
      <c r="CD218" s="56"/>
      <c r="CE218" s="56"/>
      <c r="CF218" s="56"/>
      <c r="CG218" s="56"/>
      <c r="CH218" s="56"/>
      <c r="CI218" s="56"/>
      <c r="CJ218" s="56"/>
      <c r="CK218" s="56"/>
      <c r="CL218" s="56"/>
      <c r="CM218" s="56"/>
      <c r="CN218" s="56"/>
      <c r="CO218" s="56"/>
      <c r="CP218" s="56"/>
      <c r="CQ218" s="56"/>
      <c r="CR218" s="56"/>
      <c r="CS218" s="56"/>
      <c r="CT218" s="56"/>
      <c r="CU218" s="56"/>
      <c r="CV218" s="56"/>
      <c r="CW218" s="56"/>
      <c r="CX218" s="56"/>
      <c r="CY218" s="56"/>
      <c r="CZ218" s="56"/>
      <c r="DA218" s="56"/>
      <c r="DB218" s="56"/>
      <c r="DC218" s="56"/>
      <c r="DD218" s="56"/>
      <c r="DE218" s="56"/>
      <c r="DF218" s="56"/>
      <c r="DG218" s="56"/>
      <c r="DH218" s="56"/>
      <c r="DI218" s="56"/>
      <c r="DJ218" s="56"/>
      <c r="DK218" s="56"/>
      <c r="DL218" s="56"/>
      <c r="DM218" s="56"/>
      <c r="DN218" s="56"/>
      <c r="DO218" s="56"/>
      <c r="DP218" s="56"/>
      <c r="DQ218" s="56"/>
      <c r="DR218" s="56"/>
      <c r="DS218" s="56"/>
      <c r="DT218" s="56"/>
      <c r="DU218" s="56"/>
      <c r="DV218" s="56"/>
      <c r="DW218" s="56"/>
      <c r="DX218" s="56"/>
      <c r="DY218" s="56"/>
      <c r="DZ218" s="56"/>
      <c r="EA218" s="56"/>
      <c r="EB218" s="56"/>
      <c r="EC218" s="56"/>
      <c r="ED218" s="56"/>
      <c r="EE218" s="56"/>
      <c r="EF218" s="56"/>
      <c r="EG218" s="56"/>
      <c r="EH218" s="56"/>
      <c r="EI218" s="56"/>
      <c r="EJ218" s="56"/>
      <c r="EK218" s="56"/>
      <c r="EL218" s="56"/>
      <c r="EM218" s="56"/>
      <c r="EN218" s="56"/>
      <c r="EO218" s="56"/>
      <c r="EP218" s="56"/>
      <c r="EQ218" s="56"/>
      <c r="ER218" s="56"/>
      <c r="ES218" s="56"/>
      <c r="ET218" s="56"/>
      <c r="EU218" s="56"/>
      <c r="EV218" s="56"/>
      <c r="EW218" s="56"/>
      <c r="EX218" s="56"/>
      <c r="EY218" s="56"/>
      <c r="EZ218" s="56"/>
      <c r="FA218" s="56"/>
      <c r="FB218" s="56"/>
      <c r="FC218" s="56"/>
      <c r="FD218" s="56"/>
      <c r="FE218" s="56"/>
      <c r="FF218" s="56"/>
      <c r="FG218" s="56"/>
      <c r="FH218" s="56"/>
      <c r="FI218" s="56"/>
      <c r="FJ218" s="56"/>
      <c r="FK218" s="56"/>
      <c r="FL218" s="56"/>
      <c r="FM218" s="56"/>
      <c r="FN218" s="56"/>
      <c r="FO218" s="56"/>
      <c r="FP218" s="56"/>
      <c r="FQ218" s="56"/>
      <c r="FR218" s="56"/>
      <c r="FS218" s="56"/>
      <c r="FT218" s="56"/>
      <c r="FU218" s="56"/>
      <c r="FV218" s="56"/>
      <c r="FW218" s="56"/>
      <c r="FX218" s="56"/>
      <c r="FY218" s="56"/>
      <c r="FZ218" s="56"/>
      <c r="GA218" s="56"/>
      <c r="GB218" s="56"/>
      <c r="GC218" s="56"/>
      <c r="GD218" s="56"/>
      <c r="GE218" s="56"/>
      <c r="GF218" s="56"/>
      <c r="GG218" s="56"/>
      <c r="GH218" s="56"/>
      <c r="GI218" s="56"/>
      <c r="GJ218" s="56"/>
      <c r="GK218" s="56"/>
      <c r="GL218" s="56"/>
      <c r="GM218" s="56"/>
      <c r="GN218" s="56"/>
      <c r="GO218" s="56"/>
      <c r="GP218" s="56"/>
      <c r="GQ218" s="56"/>
      <c r="GR218" s="56"/>
      <c r="GS218" s="56"/>
      <c r="GT218" s="56"/>
      <c r="GU218" s="56"/>
      <c r="GV218" s="56"/>
      <c r="GW218" s="56"/>
      <c r="GX218" s="56"/>
      <c r="GY218" s="56"/>
      <c r="GZ218" s="56"/>
      <c r="HA218" s="56"/>
      <c r="HB218" s="56"/>
      <c r="HC218" s="56"/>
      <c r="HD218" s="56"/>
      <c r="HE218" s="56"/>
      <c r="HF218" s="56"/>
      <c r="HG218" s="56"/>
      <c r="HH218" s="56"/>
      <c r="HI218" s="56"/>
      <c r="HJ218" s="56"/>
      <c r="HK218" s="56"/>
      <c r="HL218" s="56"/>
      <c r="HM218" s="56"/>
      <c r="HN218" s="56"/>
      <c r="HO218" s="56"/>
      <c r="HP218" s="56"/>
      <c r="HQ218" s="56"/>
      <c r="HR218" s="56"/>
      <c r="HS218" s="56"/>
      <c r="HT218" s="56"/>
      <c r="HU218" s="56"/>
      <c r="HV218" s="56"/>
      <c r="HW218" s="56"/>
      <c r="HX218" s="56"/>
      <c r="HY218" s="56"/>
      <c r="HZ218" s="56"/>
      <c r="IA218" s="56"/>
      <c r="IB218" s="56"/>
      <c r="IC218" s="56"/>
      <c r="ID218" s="56"/>
      <c r="IE218" s="56"/>
      <c r="IF218" s="56"/>
      <c r="IG218" s="56"/>
      <c r="IH218" s="56"/>
      <c r="II218" s="56"/>
      <c r="IJ218" s="56"/>
      <c r="IK218" s="56"/>
      <c r="IL218" s="56"/>
      <c r="IM218" s="56"/>
      <c r="IN218" s="56"/>
      <c r="IO218" s="56"/>
      <c r="IP218" s="56"/>
      <c r="IQ218" s="56"/>
      <c r="IR218" s="56"/>
      <c r="IS218" s="56"/>
      <c r="IT218" s="56"/>
      <c r="IU218" s="56"/>
    </row>
    <row r="219" spans="1:255" ht="12.75">
      <c r="A219" s="57" t="s">
        <v>3351</v>
      </c>
      <c r="B219" s="58" t="s">
        <v>3338</v>
      </c>
      <c r="C219" s="55">
        <v>8</v>
      </c>
      <c r="D219" s="55">
        <v>430</v>
      </c>
      <c r="E219" s="186" t="s">
        <v>551</v>
      </c>
      <c r="F219" s="201" t="s">
        <v>998</v>
      </c>
      <c r="G219" s="186" t="s">
        <v>1872</v>
      </c>
      <c r="H219" s="55" t="s">
        <v>3349</v>
      </c>
      <c r="I219" s="55" t="s">
        <v>1256</v>
      </c>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c r="CW219" s="56"/>
      <c r="CX219" s="56"/>
      <c r="CY219" s="56"/>
      <c r="CZ219" s="56"/>
      <c r="DA219" s="56"/>
      <c r="DB219" s="56"/>
      <c r="DC219" s="56"/>
      <c r="DD219" s="56"/>
      <c r="DE219" s="56"/>
      <c r="DF219" s="56"/>
      <c r="DG219" s="56"/>
      <c r="DH219" s="56"/>
      <c r="DI219" s="56"/>
      <c r="DJ219" s="56"/>
      <c r="DK219" s="56"/>
      <c r="DL219" s="56"/>
      <c r="DM219" s="56"/>
      <c r="DN219" s="56"/>
      <c r="DO219" s="56"/>
      <c r="DP219" s="56"/>
      <c r="DQ219" s="56"/>
      <c r="DR219" s="56"/>
      <c r="DS219" s="56"/>
      <c r="DT219" s="56"/>
      <c r="DU219" s="56"/>
      <c r="DV219" s="56"/>
      <c r="DW219" s="56"/>
      <c r="DX219" s="56"/>
      <c r="DY219" s="56"/>
      <c r="DZ219" s="56"/>
      <c r="EA219" s="56"/>
      <c r="EB219" s="56"/>
      <c r="EC219" s="56"/>
      <c r="ED219" s="56"/>
      <c r="EE219" s="56"/>
      <c r="EF219" s="56"/>
      <c r="EG219" s="56"/>
      <c r="EH219" s="56"/>
      <c r="EI219" s="56"/>
      <c r="EJ219" s="56"/>
      <c r="EK219" s="56"/>
      <c r="EL219" s="56"/>
      <c r="EM219" s="56"/>
      <c r="EN219" s="56"/>
      <c r="EO219" s="56"/>
      <c r="EP219" s="56"/>
      <c r="EQ219" s="56"/>
      <c r="ER219" s="56"/>
      <c r="ES219" s="56"/>
      <c r="ET219" s="56"/>
      <c r="EU219" s="56"/>
      <c r="EV219" s="56"/>
      <c r="EW219" s="56"/>
      <c r="EX219" s="56"/>
      <c r="EY219" s="56"/>
      <c r="EZ219" s="56"/>
      <c r="FA219" s="56"/>
      <c r="FB219" s="56"/>
      <c r="FC219" s="56"/>
      <c r="FD219" s="56"/>
      <c r="FE219" s="56"/>
      <c r="FF219" s="56"/>
      <c r="FG219" s="56"/>
      <c r="FH219" s="56"/>
      <c r="FI219" s="56"/>
      <c r="FJ219" s="56"/>
      <c r="FK219" s="56"/>
      <c r="FL219" s="56"/>
      <c r="FM219" s="56"/>
      <c r="FN219" s="56"/>
      <c r="FO219" s="56"/>
      <c r="FP219" s="56"/>
      <c r="FQ219" s="56"/>
      <c r="FR219" s="56"/>
      <c r="FS219" s="56"/>
      <c r="FT219" s="56"/>
      <c r="FU219" s="56"/>
      <c r="FV219" s="56"/>
      <c r="FW219" s="56"/>
      <c r="FX219" s="56"/>
      <c r="FY219" s="56"/>
      <c r="FZ219" s="56"/>
      <c r="GA219" s="56"/>
      <c r="GB219" s="56"/>
      <c r="GC219" s="56"/>
      <c r="GD219" s="56"/>
      <c r="GE219" s="56"/>
      <c r="GF219" s="56"/>
      <c r="GG219" s="56"/>
      <c r="GH219" s="56"/>
      <c r="GI219" s="56"/>
      <c r="GJ219" s="56"/>
      <c r="GK219" s="56"/>
      <c r="GL219" s="56"/>
      <c r="GM219" s="56"/>
      <c r="GN219" s="56"/>
      <c r="GO219" s="56"/>
      <c r="GP219" s="56"/>
      <c r="GQ219" s="56"/>
      <c r="GR219" s="56"/>
      <c r="GS219" s="56"/>
      <c r="GT219" s="56"/>
      <c r="GU219" s="56"/>
      <c r="GV219" s="56"/>
      <c r="GW219" s="56"/>
      <c r="GX219" s="56"/>
      <c r="GY219" s="56"/>
      <c r="GZ219" s="56"/>
      <c r="HA219" s="56"/>
      <c r="HB219" s="56"/>
      <c r="HC219" s="56"/>
      <c r="HD219" s="56"/>
      <c r="HE219" s="56"/>
      <c r="HF219" s="56"/>
      <c r="HG219" s="56"/>
      <c r="HH219" s="56"/>
      <c r="HI219" s="56"/>
      <c r="HJ219" s="56"/>
      <c r="HK219" s="56"/>
      <c r="HL219" s="56"/>
      <c r="HM219" s="56"/>
      <c r="HN219" s="56"/>
      <c r="HO219" s="56"/>
      <c r="HP219" s="56"/>
      <c r="HQ219" s="56"/>
      <c r="HR219" s="56"/>
      <c r="HS219" s="56"/>
      <c r="HT219" s="56"/>
      <c r="HU219" s="56"/>
      <c r="HV219" s="56"/>
      <c r="HW219" s="56"/>
      <c r="HX219" s="56"/>
      <c r="HY219" s="56"/>
      <c r="HZ219" s="56"/>
      <c r="IA219" s="56"/>
      <c r="IB219" s="56"/>
      <c r="IC219" s="56"/>
      <c r="ID219" s="56"/>
      <c r="IE219" s="56"/>
      <c r="IF219" s="56"/>
      <c r="IG219" s="56"/>
      <c r="IH219" s="56"/>
      <c r="II219" s="56"/>
      <c r="IJ219" s="56"/>
      <c r="IK219" s="56"/>
      <c r="IL219" s="56"/>
      <c r="IM219" s="56"/>
      <c r="IN219" s="56"/>
      <c r="IO219" s="56"/>
      <c r="IP219" s="56"/>
      <c r="IQ219" s="56"/>
      <c r="IR219" s="56"/>
      <c r="IS219" s="56"/>
      <c r="IT219" s="56"/>
      <c r="IU219" s="56"/>
    </row>
    <row r="220" spans="1:255" ht="12.75">
      <c r="A220" s="57" t="s">
        <v>3351</v>
      </c>
      <c r="B220" s="58" t="s">
        <v>3347</v>
      </c>
      <c r="C220" s="55" t="s">
        <v>2246</v>
      </c>
      <c r="D220" s="55">
        <v>430</v>
      </c>
      <c r="E220" s="186" t="s">
        <v>552</v>
      </c>
      <c r="F220" s="201" t="s">
        <v>999</v>
      </c>
      <c r="G220" s="186" t="s">
        <v>1871</v>
      </c>
      <c r="H220" s="55" t="s">
        <v>3343</v>
      </c>
      <c r="I220" s="55" t="s">
        <v>2128</v>
      </c>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DK220" s="56"/>
      <c r="DL220" s="56"/>
      <c r="DM220" s="56"/>
      <c r="DN220" s="56"/>
      <c r="DO220" s="56"/>
      <c r="DP220" s="56"/>
      <c r="DQ220" s="56"/>
      <c r="DR220" s="56"/>
      <c r="DS220" s="56"/>
      <c r="DT220" s="56"/>
      <c r="DU220" s="56"/>
      <c r="DV220" s="56"/>
      <c r="DW220" s="56"/>
      <c r="DX220" s="56"/>
      <c r="DY220" s="56"/>
      <c r="DZ220" s="56"/>
      <c r="EA220" s="56"/>
      <c r="EB220" s="56"/>
      <c r="EC220" s="56"/>
      <c r="ED220" s="56"/>
      <c r="EE220" s="56"/>
      <c r="EF220" s="56"/>
      <c r="EG220" s="56"/>
      <c r="EH220" s="56"/>
      <c r="EI220" s="56"/>
      <c r="EJ220" s="56"/>
      <c r="EK220" s="56"/>
      <c r="EL220" s="56"/>
      <c r="EM220" s="56"/>
      <c r="EN220" s="56"/>
      <c r="EO220" s="56"/>
      <c r="EP220" s="56"/>
      <c r="EQ220" s="56"/>
      <c r="ER220" s="56"/>
      <c r="ES220" s="56"/>
      <c r="ET220" s="56"/>
      <c r="EU220" s="56"/>
      <c r="EV220" s="56"/>
      <c r="EW220" s="56"/>
      <c r="EX220" s="56"/>
      <c r="EY220" s="56"/>
      <c r="EZ220" s="56"/>
      <c r="FA220" s="56"/>
      <c r="FB220" s="56"/>
      <c r="FC220" s="56"/>
      <c r="FD220" s="56"/>
      <c r="FE220" s="56"/>
      <c r="FF220" s="56"/>
      <c r="FG220" s="56"/>
      <c r="FH220" s="56"/>
      <c r="FI220" s="56"/>
      <c r="FJ220" s="56"/>
      <c r="FK220" s="56"/>
      <c r="FL220" s="56"/>
      <c r="FM220" s="56"/>
      <c r="FN220" s="56"/>
      <c r="FO220" s="56"/>
      <c r="FP220" s="56"/>
      <c r="FQ220" s="56"/>
      <c r="FR220" s="56"/>
      <c r="FS220" s="56"/>
      <c r="FT220" s="56"/>
      <c r="FU220" s="56"/>
      <c r="FV220" s="56"/>
      <c r="FW220" s="56"/>
      <c r="FX220" s="56"/>
      <c r="FY220" s="56"/>
      <c r="FZ220" s="56"/>
      <c r="GA220" s="56"/>
      <c r="GB220" s="56"/>
      <c r="GC220" s="56"/>
      <c r="GD220" s="56"/>
      <c r="GE220" s="56"/>
      <c r="GF220" s="56"/>
      <c r="GG220" s="56"/>
      <c r="GH220" s="56"/>
      <c r="GI220" s="56"/>
      <c r="GJ220" s="56"/>
      <c r="GK220" s="56"/>
      <c r="GL220" s="56"/>
      <c r="GM220" s="56"/>
      <c r="GN220" s="56"/>
      <c r="GO220" s="56"/>
      <c r="GP220" s="56"/>
      <c r="GQ220" s="56"/>
      <c r="GR220" s="56"/>
      <c r="GS220" s="56"/>
      <c r="GT220" s="56"/>
      <c r="GU220" s="56"/>
      <c r="GV220" s="56"/>
      <c r="GW220" s="56"/>
      <c r="GX220" s="56"/>
      <c r="GY220" s="56"/>
      <c r="GZ220" s="56"/>
      <c r="HA220" s="56"/>
      <c r="HB220" s="56"/>
      <c r="HC220" s="56"/>
      <c r="HD220" s="56"/>
      <c r="HE220" s="56"/>
      <c r="HF220" s="56"/>
      <c r="HG220" s="56"/>
      <c r="HH220" s="56"/>
      <c r="HI220" s="56"/>
      <c r="HJ220" s="56"/>
      <c r="HK220" s="56"/>
      <c r="HL220" s="56"/>
      <c r="HM220" s="56"/>
      <c r="HN220" s="56"/>
      <c r="HO220" s="56"/>
      <c r="HP220" s="56"/>
      <c r="HQ220" s="56"/>
      <c r="HR220" s="56"/>
      <c r="HS220" s="56"/>
      <c r="HT220" s="56"/>
      <c r="HU220" s="56"/>
      <c r="HV220" s="56"/>
      <c r="HW220" s="56"/>
      <c r="HX220" s="56"/>
      <c r="HY220" s="56"/>
      <c r="HZ220" s="56"/>
      <c r="IA220" s="56"/>
      <c r="IB220" s="56"/>
      <c r="IC220" s="56"/>
      <c r="ID220" s="56"/>
      <c r="IE220" s="56"/>
      <c r="IF220" s="56"/>
      <c r="IG220" s="56"/>
      <c r="IH220" s="56"/>
      <c r="II220" s="56"/>
      <c r="IJ220" s="56"/>
      <c r="IK220" s="56"/>
      <c r="IL220" s="56"/>
      <c r="IM220" s="56"/>
      <c r="IN220" s="56"/>
      <c r="IO220" s="56"/>
      <c r="IP220" s="56"/>
      <c r="IQ220" s="56"/>
      <c r="IR220" s="56"/>
      <c r="IS220" s="56"/>
      <c r="IT220" s="56"/>
      <c r="IU220" s="56"/>
    </row>
    <row r="221" spans="1:255" ht="12.75">
      <c r="A221" s="57" t="s">
        <v>3351</v>
      </c>
      <c r="B221" s="58" t="s">
        <v>3347</v>
      </c>
      <c r="C221" s="55" t="s">
        <v>2246</v>
      </c>
      <c r="D221" s="55">
        <v>430</v>
      </c>
      <c r="E221" s="186" t="s">
        <v>553</v>
      </c>
      <c r="F221" s="201" t="s">
        <v>1000</v>
      </c>
      <c r="G221" s="186" t="s">
        <v>1872</v>
      </c>
      <c r="H221" s="55" t="s">
        <v>3343</v>
      </c>
      <c r="I221" s="55" t="s">
        <v>2128</v>
      </c>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c r="BM221" s="56"/>
      <c r="BN221" s="56"/>
      <c r="BO221" s="56"/>
      <c r="BP221" s="56"/>
      <c r="BQ221" s="56"/>
      <c r="BR221" s="56"/>
      <c r="BS221" s="56"/>
      <c r="BT221" s="56"/>
      <c r="BU221" s="56"/>
      <c r="BV221" s="56"/>
      <c r="BW221" s="56"/>
      <c r="BX221" s="56"/>
      <c r="BY221" s="56"/>
      <c r="BZ221" s="56"/>
      <c r="CA221" s="56"/>
      <c r="CB221" s="56"/>
      <c r="CC221" s="56"/>
      <c r="CD221" s="56"/>
      <c r="CE221" s="56"/>
      <c r="CF221" s="56"/>
      <c r="CG221" s="56"/>
      <c r="CH221" s="56"/>
      <c r="CI221" s="56"/>
      <c r="CJ221" s="56"/>
      <c r="CK221" s="56"/>
      <c r="CL221" s="56"/>
      <c r="CM221" s="56"/>
      <c r="CN221" s="56"/>
      <c r="CO221" s="56"/>
      <c r="CP221" s="56"/>
      <c r="CQ221" s="56"/>
      <c r="CR221" s="56"/>
      <c r="CS221" s="56"/>
      <c r="CT221" s="56"/>
      <c r="CU221" s="56"/>
      <c r="CV221" s="56"/>
      <c r="CW221" s="56"/>
      <c r="CX221" s="56"/>
      <c r="CY221" s="56"/>
      <c r="CZ221" s="56"/>
      <c r="DA221" s="56"/>
      <c r="DB221" s="56"/>
      <c r="DC221" s="56"/>
      <c r="DD221" s="56"/>
      <c r="DE221" s="56"/>
      <c r="DF221" s="56"/>
      <c r="DG221" s="56"/>
      <c r="DH221" s="56"/>
      <c r="DI221" s="56"/>
      <c r="DJ221" s="56"/>
      <c r="DK221" s="56"/>
      <c r="DL221" s="56"/>
      <c r="DM221" s="56"/>
      <c r="DN221" s="56"/>
      <c r="DO221" s="56"/>
      <c r="DP221" s="56"/>
      <c r="DQ221" s="56"/>
      <c r="DR221" s="56"/>
      <c r="DS221" s="56"/>
      <c r="DT221" s="56"/>
      <c r="DU221" s="56"/>
      <c r="DV221" s="56"/>
      <c r="DW221" s="56"/>
      <c r="DX221" s="56"/>
      <c r="DY221" s="56"/>
      <c r="DZ221" s="56"/>
      <c r="EA221" s="56"/>
      <c r="EB221" s="56"/>
      <c r="EC221" s="56"/>
      <c r="ED221" s="56"/>
      <c r="EE221" s="56"/>
      <c r="EF221" s="56"/>
      <c r="EG221" s="56"/>
      <c r="EH221" s="56"/>
      <c r="EI221" s="56"/>
      <c r="EJ221" s="56"/>
      <c r="EK221" s="56"/>
      <c r="EL221" s="56"/>
      <c r="EM221" s="56"/>
      <c r="EN221" s="56"/>
      <c r="EO221" s="56"/>
      <c r="EP221" s="56"/>
      <c r="EQ221" s="56"/>
      <c r="ER221" s="56"/>
      <c r="ES221" s="56"/>
      <c r="ET221" s="56"/>
      <c r="EU221" s="56"/>
      <c r="EV221" s="56"/>
      <c r="EW221" s="56"/>
      <c r="EX221" s="56"/>
      <c r="EY221" s="56"/>
      <c r="EZ221" s="56"/>
      <c r="FA221" s="56"/>
      <c r="FB221" s="56"/>
      <c r="FC221" s="56"/>
      <c r="FD221" s="56"/>
      <c r="FE221" s="56"/>
      <c r="FF221" s="56"/>
      <c r="FG221" s="56"/>
      <c r="FH221" s="56"/>
      <c r="FI221" s="56"/>
      <c r="FJ221" s="56"/>
      <c r="FK221" s="56"/>
      <c r="FL221" s="56"/>
      <c r="FM221" s="56"/>
      <c r="FN221" s="56"/>
      <c r="FO221" s="56"/>
      <c r="FP221" s="56"/>
      <c r="FQ221" s="56"/>
      <c r="FR221" s="56"/>
      <c r="FS221" s="56"/>
      <c r="FT221" s="56"/>
      <c r="FU221" s="56"/>
      <c r="FV221" s="56"/>
      <c r="FW221" s="56"/>
      <c r="FX221" s="56"/>
      <c r="FY221" s="56"/>
      <c r="FZ221" s="56"/>
      <c r="GA221" s="56"/>
      <c r="GB221" s="56"/>
      <c r="GC221" s="56"/>
      <c r="GD221" s="56"/>
      <c r="GE221" s="56"/>
      <c r="GF221" s="56"/>
      <c r="GG221" s="56"/>
      <c r="GH221" s="56"/>
      <c r="GI221" s="56"/>
      <c r="GJ221" s="56"/>
      <c r="GK221" s="56"/>
      <c r="GL221" s="56"/>
      <c r="GM221" s="56"/>
      <c r="GN221" s="56"/>
      <c r="GO221" s="56"/>
      <c r="GP221" s="56"/>
      <c r="GQ221" s="56"/>
      <c r="GR221" s="56"/>
      <c r="GS221" s="56"/>
      <c r="GT221" s="56"/>
      <c r="GU221" s="56"/>
      <c r="GV221" s="56"/>
      <c r="GW221" s="56"/>
      <c r="GX221" s="56"/>
      <c r="GY221" s="56"/>
      <c r="GZ221" s="56"/>
      <c r="HA221" s="56"/>
      <c r="HB221" s="56"/>
      <c r="HC221" s="56"/>
      <c r="HD221" s="56"/>
      <c r="HE221" s="56"/>
      <c r="HF221" s="56"/>
      <c r="HG221" s="56"/>
      <c r="HH221" s="56"/>
      <c r="HI221" s="56"/>
      <c r="HJ221" s="56"/>
      <c r="HK221" s="56"/>
      <c r="HL221" s="56"/>
      <c r="HM221" s="56"/>
      <c r="HN221" s="56"/>
      <c r="HO221" s="56"/>
      <c r="HP221" s="56"/>
      <c r="HQ221" s="56"/>
      <c r="HR221" s="56"/>
      <c r="HS221" s="56"/>
      <c r="HT221" s="56"/>
      <c r="HU221" s="56"/>
      <c r="HV221" s="56"/>
      <c r="HW221" s="56"/>
      <c r="HX221" s="56"/>
      <c r="HY221" s="56"/>
      <c r="HZ221" s="56"/>
      <c r="IA221" s="56"/>
      <c r="IB221" s="56"/>
      <c r="IC221" s="56"/>
      <c r="ID221" s="56"/>
      <c r="IE221" s="56"/>
      <c r="IF221" s="56"/>
      <c r="IG221" s="56"/>
      <c r="IH221" s="56"/>
      <c r="II221" s="56"/>
      <c r="IJ221" s="56"/>
      <c r="IK221" s="56"/>
      <c r="IL221" s="56"/>
      <c r="IM221" s="56"/>
      <c r="IN221" s="56"/>
      <c r="IO221" s="56"/>
      <c r="IP221" s="56"/>
      <c r="IQ221" s="56"/>
      <c r="IR221" s="56"/>
      <c r="IS221" s="56"/>
      <c r="IT221" s="56"/>
      <c r="IU221" s="56"/>
    </row>
    <row r="222" spans="1:255" ht="12.75">
      <c r="A222" s="57" t="s">
        <v>3351</v>
      </c>
      <c r="B222" s="58" t="s">
        <v>1259</v>
      </c>
      <c r="C222" s="55" t="s">
        <v>2246</v>
      </c>
      <c r="D222" s="55">
        <v>215</v>
      </c>
      <c r="E222" s="186" t="s">
        <v>554</v>
      </c>
      <c r="F222" s="201" t="s">
        <v>1001</v>
      </c>
      <c r="G222" s="186" t="s">
        <v>1871</v>
      </c>
      <c r="H222" s="55" t="s">
        <v>3343</v>
      </c>
      <c r="I222" s="55" t="s">
        <v>1258</v>
      </c>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c r="BM222" s="56"/>
      <c r="BN222" s="56"/>
      <c r="BO222" s="56"/>
      <c r="BP222" s="56"/>
      <c r="BQ222" s="56"/>
      <c r="BR222" s="56"/>
      <c r="BS222" s="56"/>
      <c r="BT222" s="56"/>
      <c r="BU222" s="56"/>
      <c r="BV222" s="56"/>
      <c r="BW222" s="56"/>
      <c r="BX222" s="56"/>
      <c r="BY222" s="56"/>
      <c r="BZ222" s="56"/>
      <c r="CA222" s="56"/>
      <c r="CB222" s="56"/>
      <c r="CC222" s="56"/>
      <c r="CD222" s="56"/>
      <c r="CE222" s="56"/>
      <c r="CF222" s="56"/>
      <c r="CG222" s="56"/>
      <c r="CH222" s="56"/>
      <c r="CI222" s="56"/>
      <c r="CJ222" s="56"/>
      <c r="CK222" s="56"/>
      <c r="CL222" s="56"/>
      <c r="CM222" s="56"/>
      <c r="CN222" s="56"/>
      <c r="CO222" s="56"/>
      <c r="CP222" s="56"/>
      <c r="CQ222" s="56"/>
      <c r="CR222" s="56"/>
      <c r="CS222" s="56"/>
      <c r="CT222" s="56"/>
      <c r="CU222" s="56"/>
      <c r="CV222" s="56"/>
      <c r="CW222" s="56"/>
      <c r="CX222" s="56"/>
      <c r="CY222" s="56"/>
      <c r="CZ222" s="56"/>
      <c r="DA222" s="56"/>
      <c r="DB222" s="56"/>
      <c r="DC222" s="56"/>
      <c r="DD222" s="56"/>
      <c r="DE222" s="56"/>
      <c r="DF222" s="56"/>
      <c r="DG222" s="56"/>
      <c r="DH222" s="56"/>
      <c r="DI222" s="56"/>
      <c r="DJ222" s="56"/>
      <c r="DK222" s="56"/>
      <c r="DL222" s="56"/>
      <c r="DM222" s="56"/>
      <c r="DN222" s="56"/>
      <c r="DO222" s="56"/>
      <c r="DP222" s="56"/>
      <c r="DQ222" s="56"/>
      <c r="DR222" s="56"/>
      <c r="DS222" s="56"/>
      <c r="DT222" s="56"/>
      <c r="DU222" s="56"/>
      <c r="DV222" s="56"/>
      <c r="DW222" s="56"/>
      <c r="DX222" s="56"/>
      <c r="DY222" s="56"/>
      <c r="DZ222" s="56"/>
      <c r="EA222" s="56"/>
      <c r="EB222" s="56"/>
      <c r="EC222" s="56"/>
      <c r="ED222" s="56"/>
      <c r="EE222" s="56"/>
      <c r="EF222" s="56"/>
      <c r="EG222" s="56"/>
      <c r="EH222" s="56"/>
      <c r="EI222" s="56"/>
      <c r="EJ222" s="56"/>
      <c r="EK222" s="56"/>
      <c r="EL222" s="56"/>
      <c r="EM222" s="56"/>
      <c r="EN222" s="56"/>
      <c r="EO222" s="56"/>
      <c r="EP222" s="56"/>
      <c r="EQ222" s="56"/>
      <c r="ER222" s="56"/>
      <c r="ES222" s="56"/>
      <c r="ET222" s="56"/>
      <c r="EU222" s="56"/>
      <c r="EV222" s="56"/>
      <c r="EW222" s="56"/>
      <c r="EX222" s="56"/>
      <c r="EY222" s="56"/>
      <c r="EZ222" s="56"/>
      <c r="FA222" s="56"/>
      <c r="FB222" s="56"/>
      <c r="FC222" s="56"/>
      <c r="FD222" s="56"/>
      <c r="FE222" s="56"/>
      <c r="FF222" s="56"/>
      <c r="FG222" s="56"/>
      <c r="FH222" s="56"/>
      <c r="FI222" s="56"/>
      <c r="FJ222" s="56"/>
      <c r="FK222" s="56"/>
      <c r="FL222" s="56"/>
      <c r="FM222" s="56"/>
      <c r="FN222" s="56"/>
      <c r="FO222" s="56"/>
      <c r="FP222" s="56"/>
      <c r="FQ222" s="56"/>
      <c r="FR222" s="56"/>
      <c r="FS222" s="56"/>
      <c r="FT222" s="56"/>
      <c r="FU222" s="56"/>
      <c r="FV222" s="56"/>
      <c r="FW222" s="56"/>
      <c r="FX222" s="56"/>
      <c r="FY222" s="56"/>
      <c r="FZ222" s="56"/>
      <c r="GA222" s="56"/>
      <c r="GB222" s="56"/>
      <c r="GC222" s="56"/>
      <c r="GD222" s="56"/>
      <c r="GE222" s="56"/>
      <c r="GF222" s="56"/>
      <c r="GG222" s="56"/>
      <c r="GH222" s="56"/>
      <c r="GI222" s="56"/>
      <c r="GJ222" s="56"/>
      <c r="GK222" s="56"/>
      <c r="GL222" s="56"/>
      <c r="GM222" s="56"/>
      <c r="GN222" s="56"/>
      <c r="GO222" s="56"/>
      <c r="GP222" s="56"/>
      <c r="GQ222" s="56"/>
      <c r="GR222" s="56"/>
      <c r="GS222" s="56"/>
      <c r="GT222" s="56"/>
      <c r="GU222" s="56"/>
      <c r="GV222" s="56"/>
      <c r="GW222" s="56"/>
      <c r="GX222" s="56"/>
      <c r="GY222" s="56"/>
      <c r="GZ222" s="56"/>
      <c r="HA222" s="56"/>
      <c r="HB222" s="56"/>
      <c r="HC222" s="56"/>
      <c r="HD222" s="56"/>
      <c r="HE222" s="56"/>
      <c r="HF222" s="56"/>
      <c r="HG222" s="56"/>
      <c r="HH222" s="56"/>
      <c r="HI222" s="56"/>
      <c r="HJ222" s="56"/>
      <c r="HK222" s="56"/>
      <c r="HL222" s="56"/>
      <c r="HM222" s="56"/>
      <c r="HN222" s="56"/>
      <c r="HO222" s="56"/>
      <c r="HP222" s="56"/>
      <c r="HQ222" s="56"/>
      <c r="HR222" s="56"/>
      <c r="HS222" s="56"/>
      <c r="HT222" s="56"/>
      <c r="HU222" s="56"/>
      <c r="HV222" s="56"/>
      <c r="HW222" s="56"/>
      <c r="HX222" s="56"/>
      <c r="HY222" s="56"/>
      <c r="HZ222" s="56"/>
      <c r="IA222" s="56"/>
      <c r="IB222" s="56"/>
      <c r="IC222" s="56"/>
      <c r="ID222" s="56"/>
      <c r="IE222" s="56"/>
      <c r="IF222" s="56"/>
      <c r="IG222" s="56"/>
      <c r="IH222" s="56"/>
      <c r="II222" s="56"/>
      <c r="IJ222" s="56"/>
      <c r="IK222" s="56"/>
      <c r="IL222" s="56"/>
      <c r="IM222" s="56"/>
      <c r="IN222" s="56"/>
      <c r="IO222" s="56"/>
      <c r="IP222" s="56"/>
      <c r="IQ222" s="56"/>
      <c r="IR222" s="56"/>
      <c r="IS222" s="56"/>
      <c r="IT222" s="56"/>
      <c r="IU222" s="56"/>
    </row>
    <row r="223" spans="1:255" ht="12.75">
      <c r="A223" s="57" t="s">
        <v>3351</v>
      </c>
      <c r="B223" s="58" t="s">
        <v>1259</v>
      </c>
      <c r="C223" s="55" t="s">
        <v>2246</v>
      </c>
      <c r="D223" s="55">
        <v>215</v>
      </c>
      <c r="E223" s="187" t="s">
        <v>471</v>
      </c>
      <c r="F223" s="200" t="s">
        <v>1002</v>
      </c>
      <c r="G223" s="187" t="s">
        <v>1872</v>
      </c>
      <c r="H223" s="55" t="s">
        <v>3343</v>
      </c>
      <c r="I223" s="55" t="s">
        <v>1258</v>
      </c>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c r="BM223" s="56"/>
      <c r="BN223" s="56"/>
      <c r="BO223" s="56"/>
      <c r="BP223" s="56"/>
      <c r="BQ223" s="56"/>
      <c r="BR223" s="56"/>
      <c r="BS223" s="56"/>
      <c r="BT223" s="56"/>
      <c r="BU223" s="56"/>
      <c r="BV223" s="56"/>
      <c r="BW223" s="56"/>
      <c r="BX223" s="56"/>
      <c r="BY223" s="56"/>
      <c r="BZ223" s="56"/>
      <c r="CA223" s="56"/>
      <c r="CB223" s="56"/>
      <c r="CC223" s="56"/>
      <c r="CD223" s="56"/>
      <c r="CE223" s="56"/>
      <c r="CF223" s="56"/>
      <c r="CG223" s="56"/>
      <c r="CH223" s="56"/>
      <c r="CI223" s="56"/>
      <c r="CJ223" s="56"/>
      <c r="CK223" s="56"/>
      <c r="CL223" s="56"/>
      <c r="CM223" s="56"/>
      <c r="CN223" s="56"/>
      <c r="CO223" s="56"/>
      <c r="CP223" s="56"/>
      <c r="CQ223" s="56"/>
      <c r="CR223" s="56"/>
      <c r="CS223" s="56"/>
      <c r="CT223" s="56"/>
      <c r="CU223" s="56"/>
      <c r="CV223" s="56"/>
      <c r="CW223" s="56"/>
      <c r="CX223" s="56"/>
      <c r="CY223" s="56"/>
      <c r="CZ223" s="56"/>
      <c r="DA223" s="56"/>
      <c r="DB223" s="56"/>
      <c r="DC223" s="56"/>
      <c r="DD223" s="56"/>
      <c r="DE223" s="56"/>
      <c r="DF223" s="56"/>
      <c r="DG223" s="56"/>
      <c r="DH223" s="56"/>
      <c r="DI223" s="56"/>
      <c r="DJ223" s="56"/>
      <c r="DK223" s="56"/>
      <c r="DL223" s="56"/>
      <c r="DM223" s="56"/>
      <c r="DN223" s="56"/>
      <c r="DO223" s="56"/>
      <c r="DP223" s="56"/>
      <c r="DQ223" s="56"/>
      <c r="DR223" s="56"/>
      <c r="DS223" s="56"/>
      <c r="DT223" s="56"/>
      <c r="DU223" s="56"/>
      <c r="DV223" s="56"/>
      <c r="DW223" s="56"/>
      <c r="DX223" s="56"/>
      <c r="DY223" s="56"/>
      <c r="DZ223" s="56"/>
      <c r="EA223" s="56"/>
      <c r="EB223" s="56"/>
      <c r="EC223" s="56"/>
      <c r="ED223" s="56"/>
      <c r="EE223" s="56"/>
      <c r="EF223" s="56"/>
      <c r="EG223" s="56"/>
      <c r="EH223" s="56"/>
      <c r="EI223" s="56"/>
      <c r="EJ223" s="56"/>
      <c r="EK223" s="56"/>
      <c r="EL223" s="56"/>
      <c r="EM223" s="56"/>
      <c r="EN223" s="56"/>
      <c r="EO223" s="56"/>
      <c r="EP223" s="56"/>
      <c r="EQ223" s="56"/>
      <c r="ER223" s="56"/>
      <c r="ES223" s="56"/>
      <c r="ET223" s="56"/>
      <c r="EU223" s="56"/>
      <c r="EV223" s="56"/>
      <c r="EW223" s="56"/>
      <c r="EX223" s="56"/>
      <c r="EY223" s="56"/>
      <c r="EZ223" s="56"/>
      <c r="FA223" s="56"/>
      <c r="FB223" s="56"/>
      <c r="FC223" s="56"/>
      <c r="FD223" s="56"/>
      <c r="FE223" s="56"/>
      <c r="FF223" s="56"/>
      <c r="FG223" s="56"/>
      <c r="FH223" s="56"/>
      <c r="FI223" s="56"/>
      <c r="FJ223" s="56"/>
      <c r="FK223" s="56"/>
      <c r="FL223" s="56"/>
      <c r="FM223" s="56"/>
      <c r="FN223" s="56"/>
      <c r="FO223" s="56"/>
      <c r="FP223" s="56"/>
      <c r="FQ223" s="56"/>
      <c r="FR223" s="56"/>
      <c r="FS223" s="56"/>
      <c r="FT223" s="56"/>
      <c r="FU223" s="56"/>
      <c r="FV223" s="56"/>
      <c r="FW223" s="56"/>
      <c r="FX223" s="56"/>
      <c r="FY223" s="56"/>
      <c r="FZ223" s="56"/>
      <c r="GA223" s="56"/>
      <c r="GB223" s="56"/>
      <c r="GC223" s="56"/>
      <c r="GD223" s="56"/>
      <c r="GE223" s="56"/>
      <c r="GF223" s="56"/>
      <c r="GG223" s="56"/>
      <c r="GH223" s="56"/>
      <c r="GI223" s="56"/>
      <c r="GJ223" s="56"/>
      <c r="GK223" s="56"/>
      <c r="GL223" s="56"/>
      <c r="GM223" s="56"/>
      <c r="GN223" s="56"/>
      <c r="GO223" s="56"/>
      <c r="GP223" s="56"/>
      <c r="GQ223" s="56"/>
      <c r="GR223" s="56"/>
      <c r="GS223" s="56"/>
      <c r="GT223" s="56"/>
      <c r="GU223" s="56"/>
      <c r="GV223" s="56"/>
      <c r="GW223" s="56"/>
      <c r="GX223" s="56"/>
      <c r="GY223" s="56"/>
      <c r="GZ223" s="56"/>
      <c r="HA223" s="56"/>
      <c r="HB223" s="56"/>
      <c r="HC223" s="56"/>
      <c r="HD223" s="56"/>
      <c r="HE223" s="56"/>
      <c r="HF223" s="56"/>
      <c r="HG223" s="56"/>
      <c r="HH223" s="56"/>
      <c r="HI223" s="56"/>
      <c r="HJ223" s="56"/>
      <c r="HK223" s="56"/>
      <c r="HL223" s="56"/>
      <c r="HM223" s="56"/>
      <c r="HN223" s="56"/>
      <c r="HO223" s="56"/>
      <c r="HP223" s="56"/>
      <c r="HQ223" s="56"/>
      <c r="HR223" s="56"/>
      <c r="HS223" s="56"/>
      <c r="HT223" s="56"/>
      <c r="HU223" s="56"/>
      <c r="HV223" s="56"/>
      <c r="HW223" s="56"/>
      <c r="HX223" s="56"/>
      <c r="HY223" s="56"/>
      <c r="HZ223" s="56"/>
      <c r="IA223" s="56"/>
      <c r="IB223" s="56"/>
      <c r="IC223" s="56"/>
      <c r="ID223" s="56"/>
      <c r="IE223" s="56"/>
      <c r="IF223" s="56"/>
      <c r="IG223" s="56"/>
      <c r="IH223" s="56"/>
      <c r="II223" s="56"/>
      <c r="IJ223" s="56"/>
      <c r="IK223" s="56"/>
      <c r="IL223" s="56"/>
      <c r="IM223" s="56"/>
      <c r="IN223" s="56"/>
      <c r="IO223" s="56"/>
      <c r="IP223" s="56"/>
      <c r="IQ223" s="56"/>
      <c r="IR223" s="56"/>
      <c r="IS223" s="56"/>
      <c r="IT223" s="56"/>
      <c r="IU223" s="56"/>
    </row>
    <row r="224" spans="1:255" ht="12.75">
      <c r="A224" s="57" t="s">
        <v>3351</v>
      </c>
      <c r="B224" s="58" t="s">
        <v>3347</v>
      </c>
      <c r="C224" s="55" t="s">
        <v>2246</v>
      </c>
      <c r="D224" s="55">
        <v>430</v>
      </c>
      <c r="E224" s="186" t="s">
        <v>472</v>
      </c>
      <c r="F224" s="201" t="s">
        <v>1003</v>
      </c>
      <c r="G224" s="186" t="s">
        <v>1871</v>
      </c>
      <c r="H224" s="55" t="s">
        <v>3343</v>
      </c>
      <c r="I224" s="55" t="s">
        <v>1258</v>
      </c>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c r="BM224" s="56"/>
      <c r="BN224" s="56"/>
      <c r="BO224" s="56"/>
      <c r="BP224" s="56"/>
      <c r="BQ224" s="56"/>
      <c r="BR224" s="56"/>
      <c r="BS224" s="56"/>
      <c r="BT224" s="56"/>
      <c r="BU224" s="56"/>
      <c r="BV224" s="56"/>
      <c r="BW224" s="56"/>
      <c r="BX224" s="56"/>
      <c r="BY224" s="56"/>
      <c r="BZ224" s="56"/>
      <c r="CA224" s="56"/>
      <c r="CB224" s="56"/>
      <c r="CC224" s="56"/>
      <c r="CD224" s="56"/>
      <c r="CE224" s="56"/>
      <c r="CF224" s="56"/>
      <c r="CG224" s="56"/>
      <c r="CH224" s="56"/>
      <c r="CI224" s="56"/>
      <c r="CJ224" s="56"/>
      <c r="CK224" s="56"/>
      <c r="CL224" s="56"/>
      <c r="CM224" s="56"/>
      <c r="CN224" s="56"/>
      <c r="CO224" s="56"/>
      <c r="CP224" s="56"/>
      <c r="CQ224" s="56"/>
      <c r="CR224" s="56"/>
      <c r="CS224" s="56"/>
      <c r="CT224" s="56"/>
      <c r="CU224" s="56"/>
      <c r="CV224" s="56"/>
      <c r="CW224" s="56"/>
      <c r="CX224" s="56"/>
      <c r="CY224" s="56"/>
      <c r="CZ224" s="56"/>
      <c r="DA224" s="56"/>
      <c r="DB224" s="56"/>
      <c r="DC224" s="56"/>
      <c r="DD224" s="56"/>
      <c r="DE224" s="56"/>
      <c r="DF224" s="56"/>
      <c r="DG224" s="56"/>
      <c r="DH224" s="56"/>
      <c r="DI224" s="56"/>
      <c r="DJ224" s="56"/>
      <c r="DK224" s="56"/>
      <c r="DL224" s="56"/>
      <c r="DM224" s="56"/>
      <c r="DN224" s="56"/>
      <c r="DO224" s="56"/>
      <c r="DP224" s="56"/>
      <c r="DQ224" s="56"/>
      <c r="DR224" s="56"/>
      <c r="DS224" s="56"/>
      <c r="DT224" s="56"/>
      <c r="DU224" s="56"/>
      <c r="DV224" s="56"/>
      <c r="DW224" s="56"/>
      <c r="DX224" s="56"/>
      <c r="DY224" s="56"/>
      <c r="DZ224" s="56"/>
      <c r="EA224" s="56"/>
      <c r="EB224" s="56"/>
      <c r="EC224" s="56"/>
      <c r="ED224" s="56"/>
      <c r="EE224" s="56"/>
      <c r="EF224" s="56"/>
      <c r="EG224" s="56"/>
      <c r="EH224" s="56"/>
      <c r="EI224" s="56"/>
      <c r="EJ224" s="56"/>
      <c r="EK224" s="56"/>
      <c r="EL224" s="56"/>
      <c r="EM224" s="56"/>
      <c r="EN224" s="56"/>
      <c r="EO224" s="56"/>
      <c r="EP224" s="56"/>
      <c r="EQ224" s="56"/>
      <c r="ER224" s="56"/>
      <c r="ES224" s="56"/>
      <c r="ET224" s="56"/>
      <c r="EU224" s="56"/>
      <c r="EV224" s="56"/>
      <c r="EW224" s="56"/>
      <c r="EX224" s="56"/>
      <c r="EY224" s="56"/>
      <c r="EZ224" s="56"/>
      <c r="FA224" s="56"/>
      <c r="FB224" s="56"/>
      <c r="FC224" s="56"/>
      <c r="FD224" s="56"/>
      <c r="FE224" s="56"/>
      <c r="FF224" s="56"/>
      <c r="FG224" s="56"/>
      <c r="FH224" s="56"/>
      <c r="FI224" s="56"/>
      <c r="FJ224" s="56"/>
      <c r="FK224" s="56"/>
      <c r="FL224" s="56"/>
      <c r="FM224" s="56"/>
      <c r="FN224" s="56"/>
      <c r="FO224" s="56"/>
      <c r="FP224" s="56"/>
      <c r="FQ224" s="56"/>
      <c r="FR224" s="56"/>
      <c r="FS224" s="56"/>
      <c r="FT224" s="56"/>
      <c r="FU224" s="56"/>
      <c r="FV224" s="56"/>
      <c r="FW224" s="56"/>
      <c r="FX224" s="56"/>
      <c r="FY224" s="56"/>
      <c r="FZ224" s="56"/>
      <c r="GA224" s="56"/>
      <c r="GB224" s="56"/>
      <c r="GC224" s="56"/>
      <c r="GD224" s="56"/>
      <c r="GE224" s="56"/>
      <c r="GF224" s="56"/>
      <c r="GG224" s="56"/>
      <c r="GH224" s="56"/>
      <c r="GI224" s="56"/>
      <c r="GJ224" s="56"/>
      <c r="GK224" s="56"/>
      <c r="GL224" s="56"/>
      <c r="GM224" s="56"/>
      <c r="GN224" s="56"/>
      <c r="GO224" s="56"/>
      <c r="GP224" s="56"/>
      <c r="GQ224" s="56"/>
      <c r="GR224" s="56"/>
      <c r="GS224" s="56"/>
      <c r="GT224" s="56"/>
      <c r="GU224" s="56"/>
      <c r="GV224" s="56"/>
      <c r="GW224" s="56"/>
      <c r="GX224" s="56"/>
      <c r="GY224" s="56"/>
      <c r="GZ224" s="56"/>
      <c r="HA224" s="56"/>
      <c r="HB224" s="56"/>
      <c r="HC224" s="56"/>
      <c r="HD224" s="56"/>
      <c r="HE224" s="56"/>
      <c r="HF224" s="56"/>
      <c r="HG224" s="56"/>
      <c r="HH224" s="56"/>
      <c r="HI224" s="56"/>
      <c r="HJ224" s="56"/>
      <c r="HK224" s="56"/>
      <c r="HL224" s="56"/>
      <c r="HM224" s="56"/>
      <c r="HN224" s="56"/>
      <c r="HO224" s="56"/>
      <c r="HP224" s="56"/>
      <c r="HQ224" s="56"/>
      <c r="HR224" s="56"/>
      <c r="HS224" s="56"/>
      <c r="HT224" s="56"/>
      <c r="HU224" s="56"/>
      <c r="HV224" s="56"/>
      <c r="HW224" s="56"/>
      <c r="HX224" s="56"/>
      <c r="HY224" s="56"/>
      <c r="HZ224" s="56"/>
      <c r="IA224" s="56"/>
      <c r="IB224" s="56"/>
      <c r="IC224" s="56"/>
      <c r="ID224" s="56"/>
      <c r="IE224" s="56"/>
      <c r="IF224" s="56"/>
      <c r="IG224" s="56"/>
      <c r="IH224" s="56"/>
      <c r="II224" s="56"/>
      <c r="IJ224" s="56"/>
      <c r="IK224" s="56"/>
      <c r="IL224" s="56"/>
      <c r="IM224" s="56"/>
      <c r="IN224" s="56"/>
      <c r="IO224" s="56"/>
      <c r="IP224" s="56"/>
      <c r="IQ224" s="56"/>
      <c r="IR224" s="56"/>
      <c r="IS224" s="56"/>
      <c r="IT224" s="56"/>
      <c r="IU224" s="56"/>
    </row>
    <row r="225" spans="1:255" ht="12.75">
      <c r="A225" s="57" t="s">
        <v>3351</v>
      </c>
      <c r="B225" s="58" t="s">
        <v>3347</v>
      </c>
      <c r="C225" s="55" t="s">
        <v>2246</v>
      </c>
      <c r="D225" s="55">
        <v>430</v>
      </c>
      <c r="E225" s="186" t="s">
        <v>473</v>
      </c>
      <c r="F225" s="201" t="s">
        <v>1004</v>
      </c>
      <c r="G225" s="186" t="s">
        <v>1872</v>
      </c>
      <c r="H225" s="55" t="s">
        <v>3343</v>
      </c>
      <c r="I225" s="55" t="s">
        <v>1258</v>
      </c>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DK225" s="56"/>
      <c r="DL225" s="56"/>
      <c r="DM225" s="56"/>
      <c r="DN225" s="56"/>
      <c r="DO225" s="56"/>
      <c r="DP225" s="56"/>
      <c r="DQ225" s="56"/>
      <c r="DR225" s="56"/>
      <c r="DS225" s="56"/>
      <c r="DT225" s="56"/>
      <c r="DU225" s="56"/>
      <c r="DV225" s="56"/>
      <c r="DW225" s="56"/>
      <c r="DX225" s="56"/>
      <c r="DY225" s="56"/>
      <c r="DZ225" s="56"/>
      <c r="EA225" s="56"/>
      <c r="EB225" s="56"/>
      <c r="EC225" s="56"/>
      <c r="ED225" s="56"/>
      <c r="EE225" s="56"/>
      <c r="EF225" s="56"/>
      <c r="EG225" s="56"/>
      <c r="EH225" s="56"/>
      <c r="EI225" s="56"/>
      <c r="EJ225" s="56"/>
      <c r="EK225" s="56"/>
      <c r="EL225" s="56"/>
      <c r="EM225" s="56"/>
      <c r="EN225" s="56"/>
      <c r="EO225" s="56"/>
      <c r="EP225" s="56"/>
      <c r="EQ225" s="56"/>
      <c r="ER225" s="56"/>
      <c r="ES225" s="56"/>
      <c r="ET225" s="56"/>
      <c r="EU225" s="56"/>
      <c r="EV225" s="56"/>
      <c r="EW225" s="56"/>
      <c r="EX225" s="56"/>
      <c r="EY225" s="56"/>
      <c r="EZ225" s="56"/>
      <c r="FA225" s="56"/>
      <c r="FB225" s="56"/>
      <c r="FC225" s="56"/>
      <c r="FD225" s="56"/>
      <c r="FE225" s="56"/>
      <c r="FF225" s="56"/>
      <c r="FG225" s="56"/>
      <c r="FH225" s="56"/>
      <c r="FI225" s="56"/>
      <c r="FJ225" s="56"/>
      <c r="FK225" s="56"/>
      <c r="FL225" s="56"/>
      <c r="FM225" s="56"/>
      <c r="FN225" s="56"/>
      <c r="FO225" s="56"/>
      <c r="FP225" s="56"/>
      <c r="FQ225" s="56"/>
      <c r="FR225" s="56"/>
      <c r="FS225" s="56"/>
      <c r="FT225" s="56"/>
      <c r="FU225" s="56"/>
      <c r="FV225" s="56"/>
      <c r="FW225" s="56"/>
      <c r="FX225" s="56"/>
      <c r="FY225" s="56"/>
      <c r="FZ225" s="56"/>
      <c r="GA225" s="56"/>
      <c r="GB225" s="56"/>
      <c r="GC225" s="56"/>
      <c r="GD225" s="56"/>
      <c r="GE225" s="56"/>
      <c r="GF225" s="56"/>
      <c r="GG225" s="56"/>
      <c r="GH225" s="56"/>
      <c r="GI225" s="56"/>
      <c r="GJ225" s="56"/>
      <c r="GK225" s="56"/>
      <c r="GL225" s="56"/>
      <c r="GM225" s="56"/>
      <c r="GN225" s="56"/>
      <c r="GO225" s="56"/>
      <c r="GP225" s="56"/>
      <c r="GQ225" s="56"/>
      <c r="GR225" s="56"/>
      <c r="GS225" s="56"/>
      <c r="GT225" s="56"/>
      <c r="GU225" s="56"/>
      <c r="GV225" s="56"/>
      <c r="GW225" s="56"/>
      <c r="GX225" s="56"/>
      <c r="GY225" s="56"/>
      <c r="GZ225" s="56"/>
      <c r="HA225" s="56"/>
      <c r="HB225" s="56"/>
      <c r="HC225" s="56"/>
      <c r="HD225" s="56"/>
      <c r="HE225" s="56"/>
      <c r="HF225" s="56"/>
      <c r="HG225" s="56"/>
      <c r="HH225" s="56"/>
      <c r="HI225" s="56"/>
      <c r="HJ225" s="56"/>
      <c r="HK225" s="56"/>
      <c r="HL225" s="56"/>
      <c r="HM225" s="56"/>
      <c r="HN225" s="56"/>
      <c r="HO225" s="56"/>
      <c r="HP225" s="56"/>
      <c r="HQ225" s="56"/>
      <c r="HR225" s="56"/>
      <c r="HS225" s="56"/>
      <c r="HT225" s="56"/>
      <c r="HU225" s="56"/>
      <c r="HV225" s="56"/>
      <c r="HW225" s="56"/>
      <c r="HX225" s="56"/>
      <c r="HY225" s="56"/>
      <c r="HZ225" s="56"/>
      <c r="IA225" s="56"/>
      <c r="IB225" s="56"/>
      <c r="IC225" s="56"/>
      <c r="ID225" s="56"/>
      <c r="IE225" s="56"/>
      <c r="IF225" s="56"/>
      <c r="IG225" s="56"/>
      <c r="IH225" s="56"/>
      <c r="II225" s="56"/>
      <c r="IJ225" s="56"/>
      <c r="IK225" s="56"/>
      <c r="IL225" s="56"/>
      <c r="IM225" s="56"/>
      <c r="IN225" s="56"/>
      <c r="IO225" s="56"/>
      <c r="IP225" s="56"/>
      <c r="IQ225" s="56"/>
      <c r="IR225" s="56"/>
      <c r="IS225" s="56"/>
      <c r="IT225" s="56"/>
      <c r="IU225" s="56"/>
    </row>
    <row r="226" spans="1:255" ht="12.75">
      <c r="A226" s="57" t="s">
        <v>3351</v>
      </c>
      <c r="B226" s="68" t="s">
        <v>1627</v>
      </c>
      <c r="C226" s="55">
        <v>8</v>
      </c>
      <c r="D226" s="55"/>
      <c r="E226" s="186" t="s">
        <v>549</v>
      </c>
      <c r="F226" s="201" t="s">
        <v>1005</v>
      </c>
      <c r="G226" s="55"/>
      <c r="H226" s="55" t="s">
        <v>3349</v>
      </c>
      <c r="I226" s="55" t="s">
        <v>1226</v>
      </c>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c r="BR226" s="56"/>
      <c r="BS226" s="56"/>
      <c r="BT226" s="56"/>
      <c r="BU226" s="56"/>
      <c r="BV226" s="56"/>
      <c r="BW226" s="56"/>
      <c r="BX226" s="56"/>
      <c r="BY226" s="56"/>
      <c r="BZ226" s="56"/>
      <c r="CA226" s="56"/>
      <c r="CB226" s="56"/>
      <c r="CC226" s="56"/>
      <c r="CD226" s="56"/>
      <c r="CE226" s="56"/>
      <c r="CF226" s="56"/>
      <c r="CG226" s="56"/>
      <c r="CH226" s="56"/>
      <c r="CI226" s="56"/>
      <c r="CJ226" s="56"/>
      <c r="CK226" s="56"/>
      <c r="CL226" s="56"/>
      <c r="CM226" s="56"/>
      <c r="CN226" s="56"/>
      <c r="CO226" s="56"/>
      <c r="CP226" s="56"/>
      <c r="CQ226" s="56"/>
      <c r="CR226" s="56"/>
      <c r="CS226" s="56"/>
      <c r="CT226" s="56"/>
      <c r="CU226" s="56"/>
      <c r="CV226" s="56"/>
      <c r="CW226" s="56"/>
      <c r="CX226" s="56"/>
      <c r="CY226" s="56"/>
      <c r="CZ226" s="56"/>
      <c r="DA226" s="56"/>
      <c r="DB226" s="56"/>
      <c r="DC226" s="56"/>
      <c r="DD226" s="56"/>
      <c r="DE226" s="56"/>
      <c r="DF226" s="56"/>
      <c r="DG226" s="56"/>
      <c r="DH226" s="56"/>
      <c r="DI226" s="56"/>
      <c r="DJ226" s="56"/>
      <c r="DK226" s="56"/>
      <c r="DL226" s="56"/>
      <c r="DM226" s="56"/>
      <c r="DN226" s="56"/>
      <c r="DO226" s="56"/>
      <c r="DP226" s="56"/>
      <c r="DQ226" s="56"/>
      <c r="DR226" s="56"/>
      <c r="DS226" s="56"/>
      <c r="DT226" s="56"/>
      <c r="DU226" s="56"/>
      <c r="DV226" s="56"/>
      <c r="DW226" s="56"/>
      <c r="DX226" s="56"/>
      <c r="DY226" s="56"/>
      <c r="DZ226" s="56"/>
      <c r="EA226" s="56"/>
      <c r="EB226" s="56"/>
      <c r="EC226" s="56"/>
      <c r="ED226" s="56"/>
      <c r="EE226" s="56"/>
      <c r="EF226" s="56"/>
      <c r="EG226" s="56"/>
      <c r="EH226" s="56"/>
      <c r="EI226" s="56"/>
      <c r="EJ226" s="56"/>
      <c r="EK226" s="56"/>
      <c r="EL226" s="56"/>
      <c r="EM226" s="56"/>
      <c r="EN226" s="56"/>
      <c r="EO226" s="56"/>
      <c r="EP226" s="56"/>
      <c r="EQ226" s="56"/>
      <c r="ER226" s="56"/>
      <c r="ES226" s="56"/>
      <c r="ET226" s="56"/>
      <c r="EU226" s="56"/>
      <c r="EV226" s="56"/>
      <c r="EW226" s="56"/>
      <c r="EX226" s="56"/>
      <c r="EY226" s="56"/>
      <c r="EZ226" s="56"/>
      <c r="FA226" s="56"/>
      <c r="FB226" s="56"/>
      <c r="FC226" s="56"/>
      <c r="FD226" s="56"/>
      <c r="FE226" s="56"/>
      <c r="FF226" s="56"/>
      <c r="FG226" s="56"/>
      <c r="FH226" s="56"/>
      <c r="FI226" s="56"/>
      <c r="FJ226" s="56"/>
      <c r="FK226" s="56"/>
      <c r="FL226" s="56"/>
      <c r="FM226" s="56"/>
      <c r="FN226" s="56"/>
      <c r="FO226" s="56"/>
      <c r="FP226" s="56"/>
      <c r="FQ226" s="56"/>
      <c r="FR226" s="56"/>
      <c r="FS226" s="56"/>
      <c r="FT226" s="56"/>
      <c r="FU226" s="56"/>
      <c r="FV226" s="56"/>
      <c r="FW226" s="56"/>
      <c r="FX226" s="56"/>
      <c r="FY226" s="56"/>
      <c r="FZ226" s="56"/>
      <c r="GA226" s="56"/>
      <c r="GB226" s="56"/>
      <c r="GC226" s="56"/>
      <c r="GD226" s="56"/>
      <c r="GE226" s="56"/>
      <c r="GF226" s="56"/>
      <c r="GG226" s="56"/>
      <c r="GH226" s="56"/>
      <c r="GI226" s="56"/>
      <c r="GJ226" s="56"/>
      <c r="GK226" s="56"/>
      <c r="GL226" s="56"/>
      <c r="GM226" s="56"/>
      <c r="GN226" s="56"/>
      <c r="GO226" s="56"/>
      <c r="GP226" s="56"/>
      <c r="GQ226" s="56"/>
      <c r="GR226" s="56"/>
      <c r="GS226" s="56"/>
      <c r="GT226" s="56"/>
      <c r="GU226" s="56"/>
      <c r="GV226" s="56"/>
      <c r="GW226" s="56"/>
      <c r="GX226" s="56"/>
      <c r="GY226" s="56"/>
      <c r="GZ226" s="56"/>
      <c r="HA226" s="56"/>
      <c r="HB226" s="56"/>
      <c r="HC226" s="56"/>
      <c r="HD226" s="56"/>
      <c r="HE226" s="56"/>
      <c r="HF226" s="56"/>
      <c r="HG226" s="56"/>
      <c r="HH226" s="56"/>
      <c r="HI226" s="56"/>
      <c r="HJ226" s="56"/>
      <c r="HK226" s="56"/>
      <c r="HL226" s="56"/>
      <c r="HM226" s="56"/>
      <c r="HN226" s="56"/>
      <c r="HO226" s="56"/>
      <c r="HP226" s="56"/>
      <c r="HQ226" s="56"/>
      <c r="HR226" s="56"/>
      <c r="HS226" s="56"/>
      <c r="HT226" s="56"/>
      <c r="HU226" s="56"/>
      <c r="HV226" s="56"/>
      <c r="HW226" s="56"/>
      <c r="HX226" s="56"/>
      <c r="HY226" s="56"/>
      <c r="HZ226" s="56"/>
      <c r="IA226" s="56"/>
      <c r="IB226" s="56"/>
      <c r="IC226" s="56"/>
      <c r="ID226" s="56"/>
      <c r="IE226" s="56"/>
      <c r="IF226" s="56"/>
      <c r="IG226" s="56"/>
      <c r="IH226" s="56"/>
      <c r="II226" s="56"/>
      <c r="IJ226" s="56"/>
      <c r="IK226" s="56"/>
      <c r="IL226" s="56"/>
      <c r="IM226" s="56"/>
      <c r="IN226" s="56"/>
      <c r="IO226" s="56"/>
      <c r="IP226" s="56"/>
      <c r="IQ226" s="56"/>
      <c r="IR226" s="56"/>
      <c r="IS226" s="56"/>
      <c r="IT226" s="56"/>
      <c r="IU226" s="56"/>
    </row>
    <row r="227" spans="1:255" ht="12.75">
      <c r="A227" s="59"/>
      <c r="B227" s="60"/>
      <c r="C227" s="61"/>
      <c r="D227" s="61"/>
      <c r="E227" s="62"/>
      <c r="F227" s="63"/>
      <c r="G227" s="61"/>
      <c r="H227" s="61"/>
      <c r="I227" s="61"/>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c r="BR227" s="56"/>
      <c r="BS227" s="56"/>
      <c r="BT227" s="56"/>
      <c r="BU227" s="56"/>
      <c r="BV227" s="56"/>
      <c r="BW227" s="56"/>
      <c r="BX227" s="56"/>
      <c r="BY227" s="56"/>
      <c r="BZ227" s="56"/>
      <c r="CA227" s="56"/>
      <c r="CB227" s="56"/>
      <c r="CC227" s="56"/>
      <c r="CD227" s="56"/>
      <c r="CE227" s="56"/>
      <c r="CF227" s="56"/>
      <c r="CG227" s="56"/>
      <c r="CH227" s="56"/>
      <c r="CI227" s="56"/>
      <c r="CJ227" s="56"/>
      <c r="CK227" s="56"/>
      <c r="CL227" s="56"/>
      <c r="CM227" s="56"/>
      <c r="CN227" s="56"/>
      <c r="CO227" s="56"/>
      <c r="CP227" s="56"/>
      <c r="CQ227" s="56"/>
      <c r="CR227" s="56"/>
      <c r="CS227" s="56"/>
      <c r="CT227" s="56"/>
      <c r="CU227" s="56"/>
      <c r="CV227" s="56"/>
      <c r="CW227" s="56"/>
      <c r="CX227" s="56"/>
      <c r="CY227" s="56"/>
      <c r="CZ227" s="56"/>
      <c r="DA227" s="56"/>
      <c r="DB227" s="56"/>
      <c r="DC227" s="56"/>
      <c r="DD227" s="56"/>
      <c r="DE227" s="56"/>
      <c r="DF227" s="56"/>
      <c r="DG227" s="56"/>
      <c r="DH227" s="56"/>
      <c r="DI227" s="56"/>
      <c r="DJ227" s="56"/>
      <c r="DK227" s="56"/>
      <c r="DL227" s="56"/>
      <c r="DM227" s="56"/>
      <c r="DN227" s="56"/>
      <c r="DO227" s="56"/>
      <c r="DP227" s="56"/>
      <c r="DQ227" s="56"/>
      <c r="DR227" s="56"/>
      <c r="DS227" s="56"/>
      <c r="DT227" s="56"/>
      <c r="DU227" s="56"/>
      <c r="DV227" s="56"/>
      <c r="DW227" s="56"/>
      <c r="DX227" s="56"/>
      <c r="DY227" s="56"/>
      <c r="DZ227" s="56"/>
      <c r="EA227" s="56"/>
      <c r="EB227" s="56"/>
      <c r="EC227" s="56"/>
      <c r="ED227" s="56"/>
      <c r="EE227" s="56"/>
      <c r="EF227" s="56"/>
      <c r="EG227" s="56"/>
      <c r="EH227" s="56"/>
      <c r="EI227" s="56"/>
      <c r="EJ227" s="56"/>
      <c r="EK227" s="56"/>
      <c r="EL227" s="56"/>
      <c r="EM227" s="56"/>
      <c r="EN227" s="56"/>
      <c r="EO227" s="56"/>
      <c r="EP227" s="56"/>
      <c r="EQ227" s="56"/>
      <c r="ER227" s="56"/>
      <c r="ES227" s="56"/>
      <c r="ET227" s="56"/>
      <c r="EU227" s="56"/>
      <c r="EV227" s="56"/>
      <c r="EW227" s="56"/>
      <c r="EX227" s="56"/>
      <c r="EY227" s="56"/>
      <c r="EZ227" s="56"/>
      <c r="FA227" s="56"/>
      <c r="FB227" s="56"/>
      <c r="FC227" s="56"/>
      <c r="FD227" s="56"/>
      <c r="FE227" s="56"/>
      <c r="FF227" s="56"/>
      <c r="FG227" s="56"/>
      <c r="FH227" s="56"/>
      <c r="FI227" s="56"/>
      <c r="FJ227" s="56"/>
      <c r="FK227" s="56"/>
      <c r="FL227" s="56"/>
      <c r="FM227" s="56"/>
      <c r="FN227" s="56"/>
      <c r="FO227" s="56"/>
      <c r="FP227" s="56"/>
      <c r="FQ227" s="56"/>
      <c r="FR227" s="56"/>
      <c r="FS227" s="56"/>
      <c r="FT227" s="56"/>
      <c r="FU227" s="56"/>
      <c r="FV227" s="56"/>
      <c r="FW227" s="56"/>
      <c r="FX227" s="56"/>
      <c r="FY227" s="56"/>
      <c r="FZ227" s="56"/>
      <c r="GA227" s="56"/>
      <c r="GB227" s="56"/>
      <c r="GC227" s="56"/>
      <c r="GD227" s="56"/>
      <c r="GE227" s="56"/>
      <c r="GF227" s="56"/>
      <c r="GG227" s="56"/>
      <c r="GH227" s="56"/>
      <c r="GI227" s="56"/>
      <c r="GJ227" s="56"/>
      <c r="GK227" s="56"/>
      <c r="GL227" s="56"/>
      <c r="GM227" s="56"/>
      <c r="GN227" s="56"/>
      <c r="GO227" s="56"/>
      <c r="GP227" s="56"/>
      <c r="GQ227" s="56"/>
      <c r="GR227" s="56"/>
      <c r="GS227" s="56"/>
      <c r="GT227" s="56"/>
      <c r="GU227" s="56"/>
      <c r="GV227" s="56"/>
      <c r="GW227" s="56"/>
      <c r="GX227" s="56"/>
      <c r="GY227" s="56"/>
      <c r="GZ227" s="56"/>
      <c r="HA227" s="56"/>
      <c r="HB227" s="56"/>
      <c r="HC227" s="56"/>
      <c r="HD227" s="56"/>
      <c r="HE227" s="56"/>
      <c r="HF227" s="56"/>
      <c r="HG227" s="56"/>
      <c r="HH227" s="56"/>
      <c r="HI227" s="56"/>
      <c r="HJ227" s="56"/>
      <c r="HK227" s="56"/>
      <c r="HL227" s="56"/>
      <c r="HM227" s="56"/>
      <c r="HN227" s="56"/>
      <c r="HO227" s="56"/>
      <c r="HP227" s="56"/>
      <c r="HQ227" s="56"/>
      <c r="HR227" s="56"/>
      <c r="HS227" s="56"/>
      <c r="HT227" s="56"/>
      <c r="HU227" s="56"/>
      <c r="HV227" s="56"/>
      <c r="HW227" s="56"/>
      <c r="HX227" s="56"/>
      <c r="HY227" s="56"/>
      <c r="HZ227" s="56"/>
      <c r="IA227" s="56"/>
      <c r="IB227" s="56"/>
      <c r="IC227" s="56"/>
      <c r="ID227" s="56"/>
      <c r="IE227" s="56"/>
      <c r="IF227" s="56"/>
      <c r="IG227" s="56"/>
      <c r="IH227" s="56"/>
      <c r="II227" s="56"/>
      <c r="IJ227" s="56"/>
      <c r="IK227" s="56"/>
      <c r="IL227" s="56"/>
      <c r="IM227" s="56"/>
      <c r="IN227" s="56"/>
      <c r="IO227" s="56"/>
      <c r="IP227" s="56"/>
      <c r="IQ227" s="56"/>
      <c r="IR227" s="56"/>
      <c r="IS227" s="56"/>
      <c r="IT227" s="56"/>
      <c r="IU227" s="56"/>
    </row>
    <row r="228" spans="1:9" ht="12.75">
      <c r="A228" s="332" t="s">
        <v>2191</v>
      </c>
      <c r="B228" s="340" t="s">
        <v>2252</v>
      </c>
      <c r="C228" s="331">
        <v>6</v>
      </c>
      <c r="D228" s="331">
        <v>100</v>
      </c>
      <c r="E228" s="186" t="str">
        <f>"65070186AE01A00"</f>
        <v>65070186AE01A00</v>
      </c>
      <c r="F228" s="201" t="s">
        <v>2879</v>
      </c>
      <c r="G228" s="186" t="s">
        <v>1871</v>
      </c>
      <c r="H228" s="331" t="s">
        <v>2252</v>
      </c>
      <c r="I228" s="331" t="s">
        <v>1255</v>
      </c>
    </row>
    <row r="229" spans="1:9" ht="12.75">
      <c r="A229" s="332" t="s">
        <v>2191</v>
      </c>
      <c r="B229" s="340"/>
      <c r="C229" s="331">
        <v>6</v>
      </c>
      <c r="D229" s="331">
        <v>100</v>
      </c>
      <c r="E229" s="186" t="str">
        <f>"65070186AE02A00"</f>
        <v>65070186AE02A00</v>
      </c>
      <c r="F229" s="201" t="s">
        <v>2880</v>
      </c>
      <c r="G229" s="186" t="s">
        <v>1872</v>
      </c>
      <c r="H229" s="331" t="s">
        <v>2252</v>
      </c>
      <c r="I229" s="331" t="s">
        <v>1255</v>
      </c>
    </row>
    <row r="230" spans="1:9" ht="12.75">
      <c r="A230" s="332" t="s">
        <v>2191</v>
      </c>
      <c r="B230" s="340" t="s">
        <v>1639</v>
      </c>
      <c r="C230" s="331">
        <v>6</v>
      </c>
      <c r="D230" s="331">
        <v>100</v>
      </c>
      <c r="E230" s="186" t="str">
        <f>"65070168AE01A00"</f>
        <v>65070168AE01A00</v>
      </c>
      <c r="F230" s="201" t="s">
        <v>2881</v>
      </c>
      <c r="G230" s="186" t="s">
        <v>1871</v>
      </c>
      <c r="H230" s="331" t="s">
        <v>1639</v>
      </c>
      <c r="I230" s="331" t="s">
        <v>1255</v>
      </c>
    </row>
    <row r="231" spans="1:9" ht="12.75">
      <c r="A231" s="332" t="s">
        <v>2191</v>
      </c>
      <c r="B231" s="340"/>
      <c r="C231" s="331">
        <v>6</v>
      </c>
      <c r="D231" s="331">
        <v>100</v>
      </c>
      <c r="E231" s="186" t="str">
        <f>"65070168AE02A00"</f>
        <v>65070168AE02A00</v>
      </c>
      <c r="F231" s="201" t="s">
        <v>2882</v>
      </c>
      <c r="G231" s="186" t="s">
        <v>1872</v>
      </c>
      <c r="H231" s="331" t="s">
        <v>1639</v>
      </c>
      <c r="I231" s="331" t="s">
        <v>1255</v>
      </c>
    </row>
    <row r="232" spans="1:9" ht="12.75">
      <c r="A232" s="332" t="s">
        <v>2191</v>
      </c>
      <c r="B232" s="331" t="s">
        <v>2248</v>
      </c>
      <c r="C232" s="331" t="s">
        <v>2246</v>
      </c>
      <c r="D232" s="331">
        <v>50</v>
      </c>
      <c r="E232" s="186" t="s">
        <v>400</v>
      </c>
      <c r="F232" s="201" t="s">
        <v>400</v>
      </c>
      <c r="G232" s="187" t="s">
        <v>1871</v>
      </c>
      <c r="H232" s="331" t="s">
        <v>2247</v>
      </c>
      <c r="I232" s="331" t="s">
        <v>2128</v>
      </c>
    </row>
    <row r="233" spans="1:9" ht="12.75">
      <c r="A233" s="332" t="s">
        <v>2191</v>
      </c>
      <c r="B233" s="331" t="s">
        <v>2248</v>
      </c>
      <c r="C233" s="331" t="s">
        <v>2246</v>
      </c>
      <c r="D233" s="331">
        <v>50</v>
      </c>
      <c r="E233" s="186" t="s">
        <v>400</v>
      </c>
      <c r="F233" s="201" t="s">
        <v>400</v>
      </c>
      <c r="G233" s="187" t="s">
        <v>1872</v>
      </c>
      <c r="H233" s="331" t="s">
        <v>2247</v>
      </c>
      <c r="I233" s="331" t="s">
        <v>2128</v>
      </c>
    </row>
    <row r="234" spans="1:9" ht="12.75">
      <c r="A234" s="332" t="s">
        <v>2191</v>
      </c>
      <c r="B234" s="331" t="s">
        <v>2250</v>
      </c>
      <c r="C234" s="331" t="s">
        <v>2246</v>
      </c>
      <c r="D234" s="331">
        <v>25</v>
      </c>
      <c r="E234" s="186" t="s">
        <v>400</v>
      </c>
      <c r="F234" s="201" t="s">
        <v>400</v>
      </c>
      <c r="G234" s="186" t="s">
        <v>1871</v>
      </c>
      <c r="H234" s="331" t="s">
        <v>2247</v>
      </c>
      <c r="I234" s="331" t="s">
        <v>1258</v>
      </c>
    </row>
    <row r="235" spans="1:9" ht="12.75">
      <c r="A235" s="332" t="s">
        <v>2191</v>
      </c>
      <c r="B235" s="331" t="s">
        <v>2250</v>
      </c>
      <c r="C235" s="331" t="s">
        <v>2246</v>
      </c>
      <c r="D235" s="331">
        <v>25</v>
      </c>
      <c r="E235" s="186" t="s">
        <v>400</v>
      </c>
      <c r="F235" s="201" t="s">
        <v>400</v>
      </c>
      <c r="G235" s="187" t="s">
        <v>1872</v>
      </c>
      <c r="H235" s="331" t="s">
        <v>2247</v>
      </c>
      <c r="I235" s="331" t="s">
        <v>1258</v>
      </c>
    </row>
    <row r="236" spans="1:9" ht="12.75">
      <c r="A236" s="332" t="s">
        <v>2191</v>
      </c>
      <c r="B236" s="331" t="s">
        <v>2248</v>
      </c>
      <c r="C236" s="331" t="s">
        <v>2246</v>
      </c>
      <c r="D236" s="331">
        <v>50</v>
      </c>
      <c r="E236" s="186" t="s">
        <v>400</v>
      </c>
      <c r="F236" s="201" t="s">
        <v>400</v>
      </c>
      <c r="G236" s="186" t="s">
        <v>1871</v>
      </c>
      <c r="H236" s="331" t="s">
        <v>2247</v>
      </c>
      <c r="I236" s="331" t="s">
        <v>1258</v>
      </c>
    </row>
    <row r="237" spans="1:9" ht="12.75">
      <c r="A237" s="332" t="s">
        <v>2191</v>
      </c>
      <c r="B237" s="331" t="s">
        <v>2248</v>
      </c>
      <c r="C237" s="331" t="s">
        <v>2246</v>
      </c>
      <c r="D237" s="331">
        <v>50</v>
      </c>
      <c r="E237" s="186" t="s">
        <v>400</v>
      </c>
      <c r="F237" s="201" t="s">
        <v>400</v>
      </c>
      <c r="G237" s="186" t="s">
        <v>1872</v>
      </c>
      <c r="H237" s="331" t="s">
        <v>2247</v>
      </c>
      <c r="I237" s="331" t="s">
        <v>1258</v>
      </c>
    </row>
    <row r="238" spans="1:9" ht="12.75">
      <c r="A238" s="332" t="s">
        <v>2191</v>
      </c>
      <c r="B238" s="340" t="s">
        <v>1627</v>
      </c>
      <c r="C238" s="331">
        <v>6</v>
      </c>
      <c r="D238" s="331"/>
      <c r="E238" s="186" t="str">
        <f>"65070257AE00A00"</f>
        <v>65070257AE00A00</v>
      </c>
      <c r="F238" s="201" t="s">
        <v>2883</v>
      </c>
      <c r="G238" s="331"/>
      <c r="H238" s="331" t="s">
        <v>1639</v>
      </c>
      <c r="I238" s="331" t="s">
        <v>1226</v>
      </c>
    </row>
    <row r="239" spans="1:9" ht="12.75">
      <c r="A239" s="332" t="s">
        <v>2191</v>
      </c>
      <c r="B239" s="331"/>
      <c r="C239" s="331">
        <v>6</v>
      </c>
      <c r="D239" s="331"/>
      <c r="E239" s="186" t="str">
        <f>"65070236AE00A00"</f>
        <v>65070236AE00A00</v>
      </c>
      <c r="F239" s="201" t="s">
        <v>2884</v>
      </c>
      <c r="G239" s="331"/>
      <c r="H239" s="331" t="s">
        <v>2252</v>
      </c>
      <c r="I239" s="331" t="s">
        <v>1226</v>
      </c>
    </row>
    <row r="240" spans="1:9" ht="12.75">
      <c r="A240" s="332" t="s">
        <v>2191</v>
      </c>
      <c r="B240" s="331"/>
      <c r="C240" s="331">
        <v>6</v>
      </c>
      <c r="D240" s="331"/>
      <c r="E240" s="186" t="s">
        <v>400</v>
      </c>
      <c r="F240" s="201" t="s">
        <v>400</v>
      </c>
      <c r="G240" s="331"/>
      <c r="H240" s="331" t="s">
        <v>2247</v>
      </c>
      <c r="I240" s="331" t="s">
        <v>1902</v>
      </c>
    </row>
    <row r="241" spans="1:255" ht="12.75">
      <c r="A241" s="59"/>
      <c r="B241" s="60"/>
      <c r="C241" s="61"/>
      <c r="D241" s="61"/>
      <c r="E241" s="62"/>
      <c r="F241" s="63"/>
      <c r="G241" s="61"/>
      <c r="H241" s="61"/>
      <c r="I241" s="61"/>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6"/>
      <c r="CR241" s="56"/>
      <c r="CS241" s="56"/>
      <c r="CT241" s="56"/>
      <c r="CU241" s="56"/>
      <c r="CV241" s="56"/>
      <c r="CW241" s="56"/>
      <c r="CX241" s="56"/>
      <c r="CY241" s="56"/>
      <c r="CZ241" s="56"/>
      <c r="DA241" s="56"/>
      <c r="DB241" s="56"/>
      <c r="DC241" s="56"/>
      <c r="DD241" s="56"/>
      <c r="DE241" s="56"/>
      <c r="DF241" s="56"/>
      <c r="DG241" s="56"/>
      <c r="DH241" s="56"/>
      <c r="DI241" s="56"/>
      <c r="DJ241" s="56"/>
      <c r="DK241" s="56"/>
      <c r="DL241" s="56"/>
      <c r="DM241" s="56"/>
      <c r="DN241" s="56"/>
      <c r="DO241" s="56"/>
      <c r="DP241" s="56"/>
      <c r="DQ241" s="56"/>
      <c r="DR241" s="56"/>
      <c r="DS241" s="56"/>
      <c r="DT241" s="56"/>
      <c r="DU241" s="56"/>
      <c r="DV241" s="56"/>
      <c r="DW241" s="56"/>
      <c r="DX241" s="56"/>
      <c r="DY241" s="56"/>
      <c r="DZ241" s="56"/>
      <c r="EA241" s="56"/>
      <c r="EB241" s="56"/>
      <c r="EC241" s="56"/>
      <c r="ED241" s="56"/>
      <c r="EE241" s="56"/>
      <c r="EF241" s="56"/>
      <c r="EG241" s="56"/>
      <c r="EH241" s="56"/>
      <c r="EI241" s="56"/>
      <c r="EJ241" s="56"/>
      <c r="EK241" s="56"/>
      <c r="EL241" s="56"/>
      <c r="EM241" s="56"/>
      <c r="EN241" s="56"/>
      <c r="EO241" s="56"/>
      <c r="EP241" s="56"/>
      <c r="EQ241" s="56"/>
      <c r="ER241" s="56"/>
      <c r="ES241" s="56"/>
      <c r="ET241" s="56"/>
      <c r="EU241" s="56"/>
      <c r="EV241" s="56"/>
      <c r="EW241" s="56"/>
      <c r="EX241" s="56"/>
      <c r="EY241" s="56"/>
      <c r="EZ241" s="56"/>
      <c r="FA241" s="56"/>
      <c r="FB241" s="56"/>
      <c r="FC241" s="56"/>
      <c r="FD241" s="56"/>
      <c r="FE241" s="56"/>
      <c r="FF241" s="56"/>
      <c r="FG241" s="56"/>
      <c r="FH241" s="56"/>
      <c r="FI241" s="56"/>
      <c r="FJ241" s="56"/>
      <c r="FK241" s="56"/>
      <c r="FL241" s="56"/>
      <c r="FM241" s="56"/>
      <c r="FN241" s="56"/>
      <c r="FO241" s="56"/>
      <c r="FP241" s="56"/>
      <c r="FQ241" s="56"/>
      <c r="FR241" s="56"/>
      <c r="FS241" s="56"/>
      <c r="FT241" s="56"/>
      <c r="FU241" s="56"/>
      <c r="FV241" s="56"/>
      <c r="FW241" s="56"/>
      <c r="FX241" s="56"/>
      <c r="FY241" s="56"/>
      <c r="FZ241" s="56"/>
      <c r="GA241" s="56"/>
      <c r="GB241" s="56"/>
      <c r="GC241" s="56"/>
      <c r="GD241" s="56"/>
      <c r="GE241" s="56"/>
      <c r="GF241" s="56"/>
      <c r="GG241" s="56"/>
      <c r="GH241" s="56"/>
      <c r="GI241" s="56"/>
      <c r="GJ241" s="56"/>
      <c r="GK241" s="56"/>
      <c r="GL241" s="56"/>
      <c r="GM241" s="56"/>
      <c r="GN241" s="56"/>
      <c r="GO241" s="56"/>
      <c r="GP241" s="56"/>
      <c r="GQ241" s="56"/>
      <c r="GR241" s="56"/>
      <c r="GS241" s="56"/>
      <c r="GT241" s="56"/>
      <c r="GU241" s="56"/>
      <c r="GV241" s="56"/>
      <c r="GW241" s="56"/>
      <c r="GX241" s="56"/>
      <c r="GY241" s="56"/>
      <c r="GZ241" s="56"/>
      <c r="HA241" s="56"/>
      <c r="HB241" s="56"/>
      <c r="HC241" s="56"/>
      <c r="HD241" s="56"/>
      <c r="HE241" s="56"/>
      <c r="HF241" s="56"/>
      <c r="HG241" s="56"/>
      <c r="HH241" s="56"/>
      <c r="HI241" s="56"/>
      <c r="HJ241" s="56"/>
      <c r="HK241" s="56"/>
      <c r="HL241" s="56"/>
      <c r="HM241" s="56"/>
      <c r="HN241" s="56"/>
      <c r="HO241" s="56"/>
      <c r="HP241" s="56"/>
      <c r="HQ241" s="56"/>
      <c r="HR241" s="56"/>
      <c r="HS241" s="56"/>
      <c r="HT241" s="56"/>
      <c r="HU241" s="56"/>
      <c r="HV241" s="56"/>
      <c r="HW241" s="56"/>
      <c r="HX241" s="56"/>
      <c r="HY241" s="56"/>
      <c r="HZ241" s="56"/>
      <c r="IA241" s="56"/>
      <c r="IB241" s="56"/>
      <c r="IC241" s="56"/>
      <c r="ID241" s="56"/>
      <c r="IE241" s="56"/>
      <c r="IF241" s="56"/>
      <c r="IG241" s="56"/>
      <c r="IH241" s="56"/>
      <c r="II241" s="56"/>
      <c r="IJ241" s="56"/>
      <c r="IK241" s="56"/>
      <c r="IL241" s="56"/>
      <c r="IM241" s="56"/>
      <c r="IN241" s="56"/>
      <c r="IO241" s="56"/>
      <c r="IP241" s="56"/>
      <c r="IQ241" s="56"/>
      <c r="IR241" s="56"/>
      <c r="IS241" s="56"/>
      <c r="IT241" s="56"/>
      <c r="IU241" s="56"/>
    </row>
    <row r="242" spans="1:255" ht="12.75">
      <c r="A242" s="57" t="s">
        <v>411</v>
      </c>
      <c r="B242" s="65" t="s">
        <v>2252</v>
      </c>
      <c r="C242" s="55">
        <v>1.1</v>
      </c>
      <c r="D242" s="55">
        <v>25</v>
      </c>
      <c r="E242" s="186" t="s">
        <v>475</v>
      </c>
      <c r="F242" s="201" t="s">
        <v>1006</v>
      </c>
      <c r="G242" s="186" t="s">
        <v>1871</v>
      </c>
      <c r="H242" s="55" t="s">
        <v>2252</v>
      </c>
      <c r="I242" s="55" t="s">
        <v>1255</v>
      </c>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c r="BM242" s="56"/>
      <c r="BN242" s="56"/>
      <c r="BO242" s="56"/>
      <c r="BP242" s="56"/>
      <c r="BQ242" s="56"/>
      <c r="BR242" s="56"/>
      <c r="BS242" s="56"/>
      <c r="BT242" s="56"/>
      <c r="BU242" s="56"/>
      <c r="BV242" s="56"/>
      <c r="BW242" s="56"/>
      <c r="BX242" s="56"/>
      <c r="BY242" s="56"/>
      <c r="BZ242" s="56"/>
      <c r="CA242" s="56"/>
      <c r="CB242" s="56"/>
      <c r="CC242" s="56"/>
      <c r="CD242" s="56"/>
      <c r="CE242" s="56"/>
      <c r="CF242" s="56"/>
      <c r="CG242" s="56"/>
      <c r="CH242" s="56"/>
      <c r="CI242" s="56"/>
      <c r="CJ242" s="56"/>
      <c r="CK242" s="56"/>
      <c r="CL242" s="56"/>
      <c r="CM242" s="56"/>
      <c r="CN242" s="56"/>
      <c r="CO242" s="56"/>
      <c r="CP242" s="56"/>
      <c r="CQ242" s="56"/>
      <c r="CR242" s="56"/>
      <c r="CS242" s="56"/>
      <c r="CT242" s="56"/>
      <c r="CU242" s="56"/>
      <c r="CV242" s="56"/>
      <c r="CW242" s="56"/>
      <c r="CX242" s="56"/>
      <c r="CY242" s="56"/>
      <c r="CZ242" s="56"/>
      <c r="DA242" s="56"/>
      <c r="DB242" s="56"/>
      <c r="DC242" s="56"/>
      <c r="DD242" s="56"/>
      <c r="DE242" s="56"/>
      <c r="DF242" s="56"/>
      <c r="DG242" s="56"/>
      <c r="DH242" s="56"/>
      <c r="DI242" s="56"/>
      <c r="DJ242" s="56"/>
      <c r="DK242" s="56"/>
      <c r="DL242" s="56"/>
      <c r="DM242" s="56"/>
      <c r="DN242" s="56"/>
      <c r="DO242" s="56"/>
      <c r="DP242" s="56"/>
      <c r="DQ242" s="56"/>
      <c r="DR242" s="56"/>
      <c r="DS242" s="56"/>
      <c r="DT242" s="56"/>
      <c r="DU242" s="56"/>
      <c r="DV242" s="56"/>
      <c r="DW242" s="56"/>
      <c r="DX242" s="56"/>
      <c r="DY242" s="56"/>
      <c r="DZ242" s="56"/>
      <c r="EA242" s="56"/>
      <c r="EB242" s="56"/>
      <c r="EC242" s="56"/>
      <c r="ED242" s="56"/>
      <c r="EE242" s="56"/>
      <c r="EF242" s="56"/>
      <c r="EG242" s="56"/>
      <c r="EH242" s="56"/>
      <c r="EI242" s="56"/>
      <c r="EJ242" s="56"/>
      <c r="EK242" s="56"/>
      <c r="EL242" s="56"/>
      <c r="EM242" s="56"/>
      <c r="EN242" s="56"/>
      <c r="EO242" s="56"/>
      <c r="EP242" s="56"/>
      <c r="EQ242" s="56"/>
      <c r="ER242" s="56"/>
      <c r="ES242" s="56"/>
      <c r="ET242" s="56"/>
      <c r="EU242" s="56"/>
      <c r="EV242" s="56"/>
      <c r="EW242" s="56"/>
      <c r="EX242" s="56"/>
      <c r="EY242" s="56"/>
      <c r="EZ242" s="56"/>
      <c r="FA242" s="56"/>
      <c r="FB242" s="56"/>
      <c r="FC242" s="56"/>
      <c r="FD242" s="56"/>
      <c r="FE242" s="56"/>
      <c r="FF242" s="56"/>
      <c r="FG242" s="56"/>
      <c r="FH242" s="56"/>
      <c r="FI242" s="56"/>
      <c r="FJ242" s="56"/>
      <c r="FK242" s="56"/>
      <c r="FL242" s="56"/>
      <c r="FM242" s="56"/>
      <c r="FN242" s="56"/>
      <c r="FO242" s="56"/>
      <c r="FP242" s="56"/>
      <c r="FQ242" s="56"/>
      <c r="FR242" s="56"/>
      <c r="FS242" s="56"/>
      <c r="FT242" s="56"/>
      <c r="FU242" s="56"/>
      <c r="FV242" s="56"/>
      <c r="FW242" s="56"/>
      <c r="FX242" s="56"/>
      <c r="FY242" s="56"/>
      <c r="FZ242" s="56"/>
      <c r="GA242" s="56"/>
      <c r="GB242" s="56"/>
      <c r="GC242" s="56"/>
      <c r="GD242" s="56"/>
      <c r="GE242" s="56"/>
      <c r="GF242" s="56"/>
      <c r="GG242" s="56"/>
      <c r="GH242" s="56"/>
      <c r="GI242" s="56"/>
      <c r="GJ242" s="56"/>
      <c r="GK242" s="56"/>
      <c r="GL242" s="56"/>
      <c r="GM242" s="56"/>
      <c r="GN242" s="56"/>
      <c r="GO242" s="56"/>
      <c r="GP242" s="56"/>
      <c r="GQ242" s="56"/>
      <c r="GR242" s="56"/>
      <c r="GS242" s="56"/>
      <c r="GT242" s="56"/>
      <c r="GU242" s="56"/>
      <c r="GV242" s="56"/>
      <c r="GW242" s="56"/>
      <c r="GX242" s="56"/>
      <c r="GY242" s="56"/>
      <c r="GZ242" s="56"/>
      <c r="HA242" s="56"/>
      <c r="HB242" s="56"/>
      <c r="HC242" s="56"/>
      <c r="HD242" s="56"/>
      <c r="HE242" s="56"/>
      <c r="HF242" s="56"/>
      <c r="HG242" s="56"/>
      <c r="HH242" s="56"/>
      <c r="HI242" s="56"/>
      <c r="HJ242" s="56"/>
      <c r="HK242" s="56"/>
      <c r="HL242" s="56"/>
      <c r="HM242" s="56"/>
      <c r="HN242" s="56"/>
      <c r="HO242" s="56"/>
      <c r="HP242" s="56"/>
      <c r="HQ242" s="56"/>
      <c r="HR242" s="56"/>
      <c r="HS242" s="56"/>
      <c r="HT242" s="56"/>
      <c r="HU242" s="56"/>
      <c r="HV242" s="56"/>
      <c r="HW242" s="56"/>
      <c r="HX242" s="56"/>
      <c r="HY242" s="56"/>
      <c r="HZ242" s="56"/>
      <c r="IA242" s="56"/>
      <c r="IB242" s="56"/>
      <c r="IC242" s="56"/>
      <c r="ID242" s="56"/>
      <c r="IE242" s="56"/>
      <c r="IF242" s="56"/>
      <c r="IG242" s="56"/>
      <c r="IH242" s="56"/>
      <c r="II242" s="56"/>
      <c r="IJ242" s="56"/>
      <c r="IK242" s="56"/>
      <c r="IL242" s="56"/>
      <c r="IM242" s="56"/>
      <c r="IN242" s="56"/>
      <c r="IO242" s="56"/>
      <c r="IP242" s="56"/>
      <c r="IQ242" s="56"/>
      <c r="IR242" s="56"/>
      <c r="IS242" s="56"/>
      <c r="IT242" s="56"/>
      <c r="IU242" s="56"/>
    </row>
    <row r="243" spans="1:255" ht="12.75">
      <c r="A243" s="57" t="s">
        <v>411</v>
      </c>
      <c r="B243" s="65"/>
      <c r="C243" s="55">
        <v>1.1</v>
      </c>
      <c r="D243" s="55">
        <v>25</v>
      </c>
      <c r="E243" s="186" t="s">
        <v>476</v>
      </c>
      <c r="F243" s="201" t="s">
        <v>1007</v>
      </c>
      <c r="G243" s="186" t="s">
        <v>1872</v>
      </c>
      <c r="H243" s="55" t="s">
        <v>2252</v>
      </c>
      <c r="I243" s="55" t="s">
        <v>1255</v>
      </c>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56"/>
      <c r="CA243" s="56"/>
      <c r="CB243" s="56"/>
      <c r="CC243" s="56"/>
      <c r="CD243" s="56"/>
      <c r="CE243" s="56"/>
      <c r="CF243" s="56"/>
      <c r="CG243" s="56"/>
      <c r="CH243" s="56"/>
      <c r="CI243" s="56"/>
      <c r="CJ243" s="56"/>
      <c r="CK243" s="56"/>
      <c r="CL243" s="56"/>
      <c r="CM243" s="56"/>
      <c r="CN243" s="56"/>
      <c r="CO243" s="56"/>
      <c r="CP243" s="56"/>
      <c r="CQ243" s="56"/>
      <c r="CR243" s="56"/>
      <c r="CS243" s="56"/>
      <c r="CT243" s="56"/>
      <c r="CU243" s="56"/>
      <c r="CV243" s="56"/>
      <c r="CW243" s="56"/>
      <c r="CX243" s="56"/>
      <c r="CY243" s="56"/>
      <c r="CZ243" s="56"/>
      <c r="DA243" s="56"/>
      <c r="DB243" s="56"/>
      <c r="DC243" s="56"/>
      <c r="DD243" s="56"/>
      <c r="DE243" s="56"/>
      <c r="DF243" s="56"/>
      <c r="DG243" s="56"/>
      <c r="DH243" s="56"/>
      <c r="DI243" s="56"/>
      <c r="DJ243" s="56"/>
      <c r="DK243" s="56"/>
      <c r="DL243" s="56"/>
      <c r="DM243" s="56"/>
      <c r="DN243" s="56"/>
      <c r="DO243" s="56"/>
      <c r="DP243" s="56"/>
      <c r="DQ243" s="56"/>
      <c r="DR243" s="56"/>
      <c r="DS243" s="56"/>
      <c r="DT243" s="56"/>
      <c r="DU243" s="56"/>
      <c r="DV243" s="56"/>
      <c r="DW243" s="56"/>
      <c r="DX243" s="56"/>
      <c r="DY243" s="56"/>
      <c r="DZ243" s="56"/>
      <c r="EA243" s="56"/>
      <c r="EB243" s="56"/>
      <c r="EC243" s="56"/>
      <c r="ED243" s="56"/>
      <c r="EE243" s="56"/>
      <c r="EF243" s="56"/>
      <c r="EG243" s="56"/>
      <c r="EH243" s="56"/>
      <c r="EI243" s="56"/>
      <c r="EJ243" s="56"/>
      <c r="EK243" s="56"/>
      <c r="EL243" s="56"/>
      <c r="EM243" s="56"/>
      <c r="EN243" s="56"/>
      <c r="EO243" s="56"/>
      <c r="EP243" s="56"/>
      <c r="EQ243" s="56"/>
      <c r="ER243" s="56"/>
      <c r="ES243" s="56"/>
      <c r="ET243" s="56"/>
      <c r="EU243" s="56"/>
      <c r="EV243" s="56"/>
      <c r="EW243" s="56"/>
      <c r="EX243" s="56"/>
      <c r="EY243" s="56"/>
      <c r="EZ243" s="56"/>
      <c r="FA243" s="56"/>
      <c r="FB243" s="56"/>
      <c r="FC243" s="56"/>
      <c r="FD243" s="56"/>
      <c r="FE243" s="56"/>
      <c r="FF243" s="56"/>
      <c r="FG243" s="56"/>
      <c r="FH243" s="56"/>
      <c r="FI243" s="56"/>
      <c r="FJ243" s="56"/>
      <c r="FK243" s="56"/>
      <c r="FL243" s="56"/>
      <c r="FM243" s="56"/>
      <c r="FN243" s="56"/>
      <c r="FO243" s="56"/>
      <c r="FP243" s="56"/>
      <c r="FQ243" s="56"/>
      <c r="FR243" s="56"/>
      <c r="FS243" s="56"/>
      <c r="FT243" s="56"/>
      <c r="FU243" s="56"/>
      <c r="FV243" s="56"/>
      <c r="FW243" s="56"/>
      <c r="FX243" s="56"/>
      <c r="FY243" s="56"/>
      <c r="FZ243" s="56"/>
      <c r="GA243" s="56"/>
      <c r="GB243" s="56"/>
      <c r="GC243" s="56"/>
      <c r="GD243" s="56"/>
      <c r="GE243" s="56"/>
      <c r="GF243" s="56"/>
      <c r="GG243" s="56"/>
      <c r="GH243" s="56"/>
      <c r="GI243" s="56"/>
      <c r="GJ243" s="56"/>
      <c r="GK243" s="56"/>
      <c r="GL243" s="56"/>
      <c r="GM243" s="56"/>
      <c r="GN243" s="56"/>
      <c r="GO243" s="56"/>
      <c r="GP243" s="56"/>
      <c r="GQ243" s="56"/>
      <c r="GR243" s="56"/>
      <c r="GS243" s="56"/>
      <c r="GT243" s="56"/>
      <c r="GU243" s="56"/>
      <c r="GV243" s="56"/>
      <c r="GW243" s="56"/>
      <c r="GX243" s="56"/>
      <c r="GY243" s="56"/>
      <c r="GZ243" s="56"/>
      <c r="HA243" s="56"/>
      <c r="HB243" s="56"/>
      <c r="HC243" s="56"/>
      <c r="HD243" s="56"/>
      <c r="HE243" s="56"/>
      <c r="HF243" s="56"/>
      <c r="HG243" s="56"/>
      <c r="HH243" s="56"/>
      <c r="HI243" s="56"/>
      <c r="HJ243" s="56"/>
      <c r="HK243" s="56"/>
      <c r="HL243" s="56"/>
      <c r="HM243" s="56"/>
      <c r="HN243" s="56"/>
      <c r="HO243" s="56"/>
      <c r="HP243" s="56"/>
      <c r="HQ243" s="56"/>
      <c r="HR243" s="56"/>
      <c r="HS243" s="56"/>
      <c r="HT243" s="56"/>
      <c r="HU243" s="56"/>
      <c r="HV243" s="56"/>
      <c r="HW243" s="56"/>
      <c r="HX243" s="56"/>
      <c r="HY243" s="56"/>
      <c r="HZ243" s="56"/>
      <c r="IA243" s="56"/>
      <c r="IB243" s="56"/>
      <c r="IC243" s="56"/>
      <c r="ID243" s="56"/>
      <c r="IE243" s="56"/>
      <c r="IF243" s="56"/>
      <c r="IG243" s="56"/>
      <c r="IH243" s="56"/>
      <c r="II243" s="56"/>
      <c r="IJ243" s="56"/>
      <c r="IK243" s="56"/>
      <c r="IL243" s="56"/>
      <c r="IM243" s="56"/>
      <c r="IN243" s="56"/>
      <c r="IO243" s="56"/>
      <c r="IP243" s="56"/>
      <c r="IQ243" s="56"/>
      <c r="IR243" s="56"/>
      <c r="IS243" s="56"/>
      <c r="IT243" s="56"/>
      <c r="IU243" s="56"/>
    </row>
    <row r="244" spans="1:255" ht="12.75">
      <c r="A244" s="57" t="s">
        <v>411</v>
      </c>
      <c r="B244" s="65" t="s">
        <v>1641</v>
      </c>
      <c r="C244" s="55">
        <v>1.1</v>
      </c>
      <c r="D244" s="55">
        <v>25</v>
      </c>
      <c r="E244" s="187" t="s">
        <v>477</v>
      </c>
      <c r="F244" s="200" t="s">
        <v>1008</v>
      </c>
      <c r="G244" s="187" t="s">
        <v>1871</v>
      </c>
      <c r="H244" s="55" t="s">
        <v>1641</v>
      </c>
      <c r="I244" s="55" t="s">
        <v>1255</v>
      </c>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56"/>
      <c r="CA244" s="56"/>
      <c r="CB244" s="56"/>
      <c r="CC244" s="56"/>
      <c r="CD244" s="56"/>
      <c r="CE244" s="56"/>
      <c r="CF244" s="56"/>
      <c r="CG244" s="56"/>
      <c r="CH244" s="56"/>
      <c r="CI244" s="56"/>
      <c r="CJ244" s="56"/>
      <c r="CK244" s="56"/>
      <c r="CL244" s="56"/>
      <c r="CM244" s="56"/>
      <c r="CN244" s="56"/>
      <c r="CO244" s="56"/>
      <c r="CP244" s="56"/>
      <c r="CQ244" s="56"/>
      <c r="CR244" s="56"/>
      <c r="CS244" s="56"/>
      <c r="CT244" s="56"/>
      <c r="CU244" s="56"/>
      <c r="CV244" s="56"/>
      <c r="CW244" s="56"/>
      <c r="CX244" s="56"/>
      <c r="CY244" s="56"/>
      <c r="CZ244" s="56"/>
      <c r="DA244" s="56"/>
      <c r="DB244" s="56"/>
      <c r="DC244" s="56"/>
      <c r="DD244" s="56"/>
      <c r="DE244" s="56"/>
      <c r="DF244" s="56"/>
      <c r="DG244" s="56"/>
      <c r="DH244" s="56"/>
      <c r="DI244" s="56"/>
      <c r="DJ244" s="56"/>
      <c r="DK244" s="56"/>
      <c r="DL244" s="56"/>
      <c r="DM244" s="56"/>
      <c r="DN244" s="56"/>
      <c r="DO244" s="56"/>
      <c r="DP244" s="56"/>
      <c r="DQ244" s="56"/>
      <c r="DR244" s="56"/>
      <c r="DS244" s="56"/>
      <c r="DT244" s="56"/>
      <c r="DU244" s="56"/>
      <c r="DV244" s="56"/>
      <c r="DW244" s="56"/>
      <c r="DX244" s="56"/>
      <c r="DY244" s="56"/>
      <c r="DZ244" s="56"/>
      <c r="EA244" s="56"/>
      <c r="EB244" s="56"/>
      <c r="EC244" s="56"/>
      <c r="ED244" s="56"/>
      <c r="EE244" s="56"/>
      <c r="EF244" s="56"/>
      <c r="EG244" s="56"/>
      <c r="EH244" s="56"/>
      <c r="EI244" s="56"/>
      <c r="EJ244" s="56"/>
      <c r="EK244" s="56"/>
      <c r="EL244" s="56"/>
      <c r="EM244" s="56"/>
      <c r="EN244" s="56"/>
      <c r="EO244" s="56"/>
      <c r="EP244" s="56"/>
      <c r="EQ244" s="56"/>
      <c r="ER244" s="56"/>
      <c r="ES244" s="56"/>
      <c r="ET244" s="56"/>
      <c r="EU244" s="56"/>
      <c r="EV244" s="56"/>
      <c r="EW244" s="56"/>
      <c r="EX244" s="56"/>
      <c r="EY244" s="56"/>
      <c r="EZ244" s="56"/>
      <c r="FA244" s="56"/>
      <c r="FB244" s="56"/>
      <c r="FC244" s="56"/>
      <c r="FD244" s="56"/>
      <c r="FE244" s="56"/>
      <c r="FF244" s="56"/>
      <c r="FG244" s="56"/>
      <c r="FH244" s="56"/>
      <c r="FI244" s="56"/>
      <c r="FJ244" s="56"/>
      <c r="FK244" s="56"/>
      <c r="FL244" s="56"/>
      <c r="FM244" s="56"/>
      <c r="FN244" s="56"/>
      <c r="FO244" s="56"/>
      <c r="FP244" s="56"/>
      <c r="FQ244" s="56"/>
      <c r="FR244" s="56"/>
      <c r="FS244" s="56"/>
      <c r="FT244" s="56"/>
      <c r="FU244" s="56"/>
      <c r="FV244" s="56"/>
      <c r="FW244" s="56"/>
      <c r="FX244" s="56"/>
      <c r="FY244" s="56"/>
      <c r="FZ244" s="56"/>
      <c r="GA244" s="56"/>
      <c r="GB244" s="56"/>
      <c r="GC244" s="56"/>
      <c r="GD244" s="56"/>
      <c r="GE244" s="56"/>
      <c r="GF244" s="56"/>
      <c r="GG244" s="56"/>
      <c r="GH244" s="56"/>
      <c r="GI244" s="56"/>
      <c r="GJ244" s="56"/>
      <c r="GK244" s="56"/>
      <c r="GL244" s="56"/>
      <c r="GM244" s="56"/>
      <c r="GN244" s="56"/>
      <c r="GO244" s="56"/>
      <c r="GP244" s="56"/>
      <c r="GQ244" s="56"/>
      <c r="GR244" s="56"/>
      <c r="GS244" s="56"/>
      <c r="GT244" s="56"/>
      <c r="GU244" s="56"/>
      <c r="GV244" s="56"/>
      <c r="GW244" s="56"/>
      <c r="GX244" s="56"/>
      <c r="GY244" s="56"/>
      <c r="GZ244" s="56"/>
      <c r="HA244" s="56"/>
      <c r="HB244" s="56"/>
      <c r="HC244" s="56"/>
      <c r="HD244" s="56"/>
      <c r="HE244" s="56"/>
      <c r="HF244" s="56"/>
      <c r="HG244" s="56"/>
      <c r="HH244" s="56"/>
      <c r="HI244" s="56"/>
      <c r="HJ244" s="56"/>
      <c r="HK244" s="56"/>
      <c r="HL244" s="56"/>
      <c r="HM244" s="56"/>
      <c r="HN244" s="56"/>
      <c r="HO244" s="56"/>
      <c r="HP244" s="56"/>
      <c r="HQ244" s="56"/>
      <c r="HR244" s="56"/>
      <c r="HS244" s="56"/>
      <c r="HT244" s="56"/>
      <c r="HU244" s="56"/>
      <c r="HV244" s="56"/>
      <c r="HW244" s="56"/>
      <c r="HX244" s="56"/>
      <c r="HY244" s="56"/>
      <c r="HZ244" s="56"/>
      <c r="IA244" s="56"/>
      <c r="IB244" s="56"/>
      <c r="IC244" s="56"/>
      <c r="ID244" s="56"/>
      <c r="IE244" s="56"/>
      <c r="IF244" s="56"/>
      <c r="IG244" s="56"/>
      <c r="IH244" s="56"/>
      <c r="II244" s="56"/>
      <c r="IJ244" s="56"/>
      <c r="IK244" s="56"/>
      <c r="IL244" s="56"/>
      <c r="IM244" s="56"/>
      <c r="IN244" s="56"/>
      <c r="IO244" s="56"/>
      <c r="IP244" s="56"/>
      <c r="IQ244" s="56"/>
      <c r="IR244" s="56"/>
      <c r="IS244" s="56"/>
      <c r="IT244" s="56"/>
      <c r="IU244" s="56"/>
    </row>
    <row r="245" spans="1:255" ht="12.75">
      <c r="A245" s="57" t="s">
        <v>411</v>
      </c>
      <c r="B245" s="65"/>
      <c r="C245" s="55">
        <v>1.1</v>
      </c>
      <c r="D245" s="55">
        <v>25</v>
      </c>
      <c r="E245" s="187" t="s">
        <v>478</v>
      </c>
      <c r="F245" s="200" t="s">
        <v>1009</v>
      </c>
      <c r="G245" s="187" t="s">
        <v>1872</v>
      </c>
      <c r="H245" s="55" t="s">
        <v>1641</v>
      </c>
      <c r="I245" s="55" t="s">
        <v>1255</v>
      </c>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c r="DH245" s="56"/>
      <c r="DI245" s="56"/>
      <c r="DJ245" s="56"/>
      <c r="DK245" s="56"/>
      <c r="DL245" s="56"/>
      <c r="DM245" s="56"/>
      <c r="DN245" s="56"/>
      <c r="DO245" s="56"/>
      <c r="DP245" s="56"/>
      <c r="DQ245" s="56"/>
      <c r="DR245" s="56"/>
      <c r="DS245" s="56"/>
      <c r="DT245" s="56"/>
      <c r="DU245" s="56"/>
      <c r="DV245" s="56"/>
      <c r="DW245" s="56"/>
      <c r="DX245" s="56"/>
      <c r="DY245" s="56"/>
      <c r="DZ245" s="56"/>
      <c r="EA245" s="56"/>
      <c r="EB245" s="56"/>
      <c r="EC245" s="56"/>
      <c r="ED245" s="56"/>
      <c r="EE245" s="56"/>
      <c r="EF245" s="56"/>
      <c r="EG245" s="56"/>
      <c r="EH245" s="56"/>
      <c r="EI245" s="56"/>
      <c r="EJ245" s="56"/>
      <c r="EK245" s="56"/>
      <c r="EL245" s="56"/>
      <c r="EM245" s="56"/>
      <c r="EN245" s="56"/>
      <c r="EO245" s="56"/>
      <c r="EP245" s="56"/>
      <c r="EQ245" s="56"/>
      <c r="ER245" s="56"/>
      <c r="ES245" s="56"/>
      <c r="ET245" s="56"/>
      <c r="EU245" s="56"/>
      <c r="EV245" s="56"/>
      <c r="EW245" s="56"/>
      <c r="EX245" s="56"/>
      <c r="EY245" s="56"/>
      <c r="EZ245" s="56"/>
      <c r="FA245" s="56"/>
      <c r="FB245" s="56"/>
      <c r="FC245" s="56"/>
      <c r="FD245" s="56"/>
      <c r="FE245" s="56"/>
      <c r="FF245" s="56"/>
      <c r="FG245" s="56"/>
      <c r="FH245" s="56"/>
      <c r="FI245" s="56"/>
      <c r="FJ245" s="56"/>
      <c r="FK245" s="56"/>
      <c r="FL245" s="56"/>
      <c r="FM245" s="56"/>
      <c r="FN245" s="56"/>
      <c r="FO245" s="56"/>
      <c r="FP245" s="56"/>
      <c r="FQ245" s="56"/>
      <c r="FR245" s="56"/>
      <c r="FS245" s="56"/>
      <c r="FT245" s="56"/>
      <c r="FU245" s="56"/>
      <c r="FV245" s="56"/>
      <c r="FW245" s="56"/>
      <c r="FX245" s="56"/>
      <c r="FY245" s="56"/>
      <c r="FZ245" s="56"/>
      <c r="GA245" s="56"/>
      <c r="GB245" s="56"/>
      <c r="GC245" s="56"/>
      <c r="GD245" s="56"/>
      <c r="GE245" s="56"/>
      <c r="GF245" s="56"/>
      <c r="GG245" s="56"/>
      <c r="GH245" s="56"/>
      <c r="GI245" s="56"/>
      <c r="GJ245" s="56"/>
      <c r="GK245" s="56"/>
      <c r="GL245" s="56"/>
      <c r="GM245" s="56"/>
      <c r="GN245" s="56"/>
      <c r="GO245" s="56"/>
      <c r="GP245" s="56"/>
      <c r="GQ245" s="56"/>
      <c r="GR245" s="56"/>
      <c r="GS245" s="56"/>
      <c r="GT245" s="56"/>
      <c r="GU245" s="56"/>
      <c r="GV245" s="56"/>
      <c r="GW245" s="56"/>
      <c r="GX245" s="56"/>
      <c r="GY245" s="56"/>
      <c r="GZ245" s="56"/>
      <c r="HA245" s="56"/>
      <c r="HB245" s="56"/>
      <c r="HC245" s="56"/>
      <c r="HD245" s="56"/>
      <c r="HE245" s="56"/>
      <c r="HF245" s="56"/>
      <c r="HG245" s="56"/>
      <c r="HH245" s="56"/>
      <c r="HI245" s="56"/>
      <c r="HJ245" s="56"/>
      <c r="HK245" s="56"/>
      <c r="HL245" s="56"/>
      <c r="HM245" s="56"/>
      <c r="HN245" s="56"/>
      <c r="HO245" s="56"/>
      <c r="HP245" s="56"/>
      <c r="HQ245" s="56"/>
      <c r="HR245" s="56"/>
      <c r="HS245" s="56"/>
      <c r="HT245" s="56"/>
      <c r="HU245" s="56"/>
      <c r="HV245" s="56"/>
      <c r="HW245" s="56"/>
      <c r="HX245" s="56"/>
      <c r="HY245" s="56"/>
      <c r="HZ245" s="56"/>
      <c r="IA245" s="56"/>
      <c r="IB245" s="56"/>
      <c r="IC245" s="56"/>
      <c r="ID245" s="56"/>
      <c r="IE245" s="56"/>
      <c r="IF245" s="56"/>
      <c r="IG245" s="56"/>
      <c r="IH245" s="56"/>
      <c r="II245" s="56"/>
      <c r="IJ245" s="56"/>
      <c r="IK245" s="56"/>
      <c r="IL245" s="56"/>
      <c r="IM245" s="56"/>
      <c r="IN245" s="56"/>
      <c r="IO245" s="56"/>
      <c r="IP245" s="56"/>
      <c r="IQ245" s="56"/>
      <c r="IR245" s="56"/>
      <c r="IS245" s="56"/>
      <c r="IT245" s="56"/>
      <c r="IU245" s="56"/>
    </row>
    <row r="246" spans="1:255" ht="12.75">
      <c r="A246" s="57" t="s">
        <v>411</v>
      </c>
      <c r="B246" s="65" t="s">
        <v>1642</v>
      </c>
      <c r="C246" s="55">
        <v>1.1</v>
      </c>
      <c r="D246" s="55">
        <v>50</v>
      </c>
      <c r="E246" s="186" t="s">
        <v>479</v>
      </c>
      <c r="F246" s="201" t="s">
        <v>1010</v>
      </c>
      <c r="G246" s="186" t="s">
        <v>1871</v>
      </c>
      <c r="H246" s="55" t="s">
        <v>1642</v>
      </c>
      <c r="I246" s="55" t="s">
        <v>1255</v>
      </c>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DK246" s="56"/>
      <c r="DL246" s="56"/>
      <c r="DM246" s="56"/>
      <c r="DN246" s="56"/>
      <c r="DO246" s="56"/>
      <c r="DP246" s="56"/>
      <c r="DQ246" s="56"/>
      <c r="DR246" s="56"/>
      <c r="DS246" s="56"/>
      <c r="DT246" s="56"/>
      <c r="DU246" s="56"/>
      <c r="DV246" s="56"/>
      <c r="DW246" s="56"/>
      <c r="DX246" s="56"/>
      <c r="DY246" s="56"/>
      <c r="DZ246" s="56"/>
      <c r="EA246" s="56"/>
      <c r="EB246" s="56"/>
      <c r="EC246" s="56"/>
      <c r="ED246" s="56"/>
      <c r="EE246" s="56"/>
      <c r="EF246" s="56"/>
      <c r="EG246" s="56"/>
      <c r="EH246" s="56"/>
      <c r="EI246" s="56"/>
      <c r="EJ246" s="56"/>
      <c r="EK246" s="56"/>
      <c r="EL246" s="56"/>
      <c r="EM246" s="56"/>
      <c r="EN246" s="56"/>
      <c r="EO246" s="56"/>
      <c r="EP246" s="56"/>
      <c r="EQ246" s="56"/>
      <c r="ER246" s="56"/>
      <c r="ES246" s="56"/>
      <c r="ET246" s="56"/>
      <c r="EU246" s="56"/>
      <c r="EV246" s="56"/>
      <c r="EW246" s="56"/>
      <c r="EX246" s="56"/>
      <c r="EY246" s="56"/>
      <c r="EZ246" s="56"/>
      <c r="FA246" s="56"/>
      <c r="FB246" s="56"/>
      <c r="FC246" s="56"/>
      <c r="FD246" s="56"/>
      <c r="FE246" s="56"/>
      <c r="FF246" s="56"/>
      <c r="FG246" s="56"/>
      <c r="FH246" s="56"/>
      <c r="FI246" s="56"/>
      <c r="FJ246" s="56"/>
      <c r="FK246" s="56"/>
      <c r="FL246" s="56"/>
      <c r="FM246" s="56"/>
      <c r="FN246" s="56"/>
      <c r="FO246" s="56"/>
      <c r="FP246" s="56"/>
      <c r="FQ246" s="56"/>
      <c r="FR246" s="56"/>
      <c r="FS246" s="56"/>
      <c r="FT246" s="56"/>
      <c r="FU246" s="56"/>
      <c r="FV246" s="56"/>
      <c r="FW246" s="56"/>
      <c r="FX246" s="56"/>
      <c r="FY246" s="56"/>
      <c r="FZ246" s="56"/>
      <c r="GA246" s="56"/>
      <c r="GB246" s="56"/>
      <c r="GC246" s="56"/>
      <c r="GD246" s="56"/>
      <c r="GE246" s="56"/>
      <c r="GF246" s="56"/>
      <c r="GG246" s="56"/>
      <c r="GH246" s="56"/>
      <c r="GI246" s="56"/>
      <c r="GJ246" s="56"/>
      <c r="GK246" s="56"/>
      <c r="GL246" s="56"/>
      <c r="GM246" s="56"/>
      <c r="GN246" s="56"/>
      <c r="GO246" s="56"/>
      <c r="GP246" s="56"/>
      <c r="GQ246" s="56"/>
      <c r="GR246" s="56"/>
      <c r="GS246" s="56"/>
      <c r="GT246" s="56"/>
      <c r="GU246" s="56"/>
      <c r="GV246" s="56"/>
      <c r="GW246" s="56"/>
      <c r="GX246" s="56"/>
      <c r="GY246" s="56"/>
      <c r="GZ246" s="56"/>
      <c r="HA246" s="56"/>
      <c r="HB246" s="56"/>
      <c r="HC246" s="56"/>
      <c r="HD246" s="56"/>
      <c r="HE246" s="56"/>
      <c r="HF246" s="56"/>
      <c r="HG246" s="56"/>
      <c r="HH246" s="56"/>
      <c r="HI246" s="56"/>
      <c r="HJ246" s="56"/>
      <c r="HK246" s="56"/>
      <c r="HL246" s="56"/>
      <c r="HM246" s="56"/>
      <c r="HN246" s="56"/>
      <c r="HO246" s="56"/>
      <c r="HP246" s="56"/>
      <c r="HQ246" s="56"/>
      <c r="HR246" s="56"/>
      <c r="HS246" s="56"/>
      <c r="HT246" s="56"/>
      <c r="HU246" s="56"/>
      <c r="HV246" s="56"/>
      <c r="HW246" s="56"/>
      <c r="HX246" s="56"/>
      <c r="HY246" s="56"/>
      <c r="HZ246" s="56"/>
      <c r="IA246" s="56"/>
      <c r="IB246" s="56"/>
      <c r="IC246" s="56"/>
      <c r="ID246" s="56"/>
      <c r="IE246" s="56"/>
      <c r="IF246" s="56"/>
      <c r="IG246" s="56"/>
      <c r="IH246" s="56"/>
      <c r="II246" s="56"/>
      <c r="IJ246" s="56"/>
      <c r="IK246" s="56"/>
      <c r="IL246" s="56"/>
      <c r="IM246" s="56"/>
      <c r="IN246" s="56"/>
      <c r="IO246" s="56"/>
      <c r="IP246" s="56"/>
      <c r="IQ246" s="56"/>
      <c r="IR246" s="56"/>
      <c r="IS246" s="56"/>
      <c r="IT246" s="56"/>
      <c r="IU246" s="56"/>
    </row>
    <row r="247" spans="1:255" ht="12.75">
      <c r="A247" s="57" t="s">
        <v>411</v>
      </c>
      <c r="B247" s="65"/>
      <c r="C247" s="55">
        <v>1.1</v>
      </c>
      <c r="D247" s="55">
        <v>50</v>
      </c>
      <c r="E247" s="186" t="s">
        <v>480</v>
      </c>
      <c r="F247" s="201" t="s">
        <v>1011</v>
      </c>
      <c r="G247" s="186" t="s">
        <v>1872</v>
      </c>
      <c r="H247" s="55" t="s">
        <v>1642</v>
      </c>
      <c r="I247" s="55" t="s">
        <v>1255</v>
      </c>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DK247" s="56"/>
      <c r="DL247" s="56"/>
      <c r="DM247" s="56"/>
      <c r="DN247" s="56"/>
      <c r="DO247" s="56"/>
      <c r="DP247" s="56"/>
      <c r="DQ247" s="56"/>
      <c r="DR247" s="56"/>
      <c r="DS247" s="56"/>
      <c r="DT247" s="56"/>
      <c r="DU247" s="56"/>
      <c r="DV247" s="56"/>
      <c r="DW247" s="56"/>
      <c r="DX247" s="56"/>
      <c r="DY247" s="56"/>
      <c r="DZ247" s="56"/>
      <c r="EA247" s="56"/>
      <c r="EB247" s="56"/>
      <c r="EC247" s="56"/>
      <c r="ED247" s="56"/>
      <c r="EE247" s="56"/>
      <c r="EF247" s="56"/>
      <c r="EG247" s="56"/>
      <c r="EH247" s="56"/>
      <c r="EI247" s="56"/>
      <c r="EJ247" s="56"/>
      <c r="EK247" s="56"/>
      <c r="EL247" s="56"/>
      <c r="EM247" s="56"/>
      <c r="EN247" s="56"/>
      <c r="EO247" s="56"/>
      <c r="EP247" s="56"/>
      <c r="EQ247" s="56"/>
      <c r="ER247" s="56"/>
      <c r="ES247" s="56"/>
      <c r="ET247" s="56"/>
      <c r="EU247" s="56"/>
      <c r="EV247" s="56"/>
      <c r="EW247" s="56"/>
      <c r="EX247" s="56"/>
      <c r="EY247" s="56"/>
      <c r="EZ247" s="56"/>
      <c r="FA247" s="56"/>
      <c r="FB247" s="56"/>
      <c r="FC247" s="56"/>
      <c r="FD247" s="56"/>
      <c r="FE247" s="56"/>
      <c r="FF247" s="56"/>
      <c r="FG247" s="56"/>
      <c r="FH247" s="56"/>
      <c r="FI247" s="56"/>
      <c r="FJ247" s="56"/>
      <c r="FK247" s="56"/>
      <c r="FL247" s="56"/>
      <c r="FM247" s="56"/>
      <c r="FN247" s="56"/>
      <c r="FO247" s="56"/>
      <c r="FP247" s="56"/>
      <c r="FQ247" s="56"/>
      <c r="FR247" s="56"/>
      <c r="FS247" s="56"/>
      <c r="FT247" s="56"/>
      <c r="FU247" s="56"/>
      <c r="FV247" s="56"/>
      <c r="FW247" s="56"/>
      <c r="FX247" s="56"/>
      <c r="FY247" s="56"/>
      <c r="FZ247" s="56"/>
      <c r="GA247" s="56"/>
      <c r="GB247" s="56"/>
      <c r="GC247" s="56"/>
      <c r="GD247" s="56"/>
      <c r="GE247" s="56"/>
      <c r="GF247" s="56"/>
      <c r="GG247" s="56"/>
      <c r="GH247" s="56"/>
      <c r="GI247" s="56"/>
      <c r="GJ247" s="56"/>
      <c r="GK247" s="56"/>
      <c r="GL247" s="56"/>
      <c r="GM247" s="56"/>
      <c r="GN247" s="56"/>
      <c r="GO247" s="56"/>
      <c r="GP247" s="56"/>
      <c r="GQ247" s="56"/>
      <c r="GR247" s="56"/>
      <c r="GS247" s="56"/>
      <c r="GT247" s="56"/>
      <c r="GU247" s="56"/>
      <c r="GV247" s="56"/>
      <c r="GW247" s="56"/>
      <c r="GX247" s="56"/>
      <c r="GY247" s="56"/>
      <c r="GZ247" s="56"/>
      <c r="HA247" s="56"/>
      <c r="HB247" s="56"/>
      <c r="HC247" s="56"/>
      <c r="HD247" s="56"/>
      <c r="HE247" s="56"/>
      <c r="HF247" s="56"/>
      <c r="HG247" s="56"/>
      <c r="HH247" s="56"/>
      <c r="HI247" s="56"/>
      <c r="HJ247" s="56"/>
      <c r="HK247" s="56"/>
      <c r="HL247" s="56"/>
      <c r="HM247" s="56"/>
      <c r="HN247" s="56"/>
      <c r="HO247" s="56"/>
      <c r="HP247" s="56"/>
      <c r="HQ247" s="56"/>
      <c r="HR247" s="56"/>
      <c r="HS247" s="56"/>
      <c r="HT247" s="56"/>
      <c r="HU247" s="56"/>
      <c r="HV247" s="56"/>
      <c r="HW247" s="56"/>
      <c r="HX247" s="56"/>
      <c r="HY247" s="56"/>
      <c r="HZ247" s="56"/>
      <c r="IA247" s="56"/>
      <c r="IB247" s="56"/>
      <c r="IC247" s="56"/>
      <c r="ID247" s="56"/>
      <c r="IE247" s="56"/>
      <c r="IF247" s="56"/>
      <c r="IG247" s="56"/>
      <c r="IH247" s="56"/>
      <c r="II247" s="56"/>
      <c r="IJ247" s="56"/>
      <c r="IK247" s="56"/>
      <c r="IL247" s="56"/>
      <c r="IM247" s="56"/>
      <c r="IN247" s="56"/>
      <c r="IO247" s="56"/>
      <c r="IP247" s="56"/>
      <c r="IQ247" s="56"/>
      <c r="IR247" s="56"/>
      <c r="IS247" s="56"/>
      <c r="IT247" s="56"/>
      <c r="IU247" s="56"/>
    </row>
    <row r="248" spans="1:255" ht="12.75">
      <c r="A248" s="57" t="s">
        <v>411</v>
      </c>
      <c r="B248" s="58" t="s">
        <v>3347</v>
      </c>
      <c r="C248" s="55" t="s">
        <v>2246</v>
      </c>
      <c r="D248" s="55">
        <v>10</v>
      </c>
      <c r="E248" s="186" t="s">
        <v>484</v>
      </c>
      <c r="F248" s="201" t="s">
        <v>1012</v>
      </c>
      <c r="G248" s="186" t="s">
        <v>1871</v>
      </c>
      <c r="H248" s="55" t="s">
        <v>3349</v>
      </c>
      <c r="I248" s="55" t="s">
        <v>2128</v>
      </c>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c r="BM248" s="56"/>
      <c r="BN248" s="56"/>
      <c r="BO248" s="56"/>
      <c r="BP248" s="56"/>
      <c r="BQ248" s="56"/>
      <c r="BR248" s="56"/>
      <c r="BS248" s="56"/>
      <c r="BT248" s="56"/>
      <c r="BU248" s="56"/>
      <c r="BV248" s="56"/>
      <c r="BW248" s="56"/>
      <c r="BX248" s="56"/>
      <c r="BY248" s="56"/>
      <c r="BZ248" s="56"/>
      <c r="CA248" s="56"/>
      <c r="CB248" s="56"/>
      <c r="CC248" s="56"/>
      <c r="CD248" s="56"/>
      <c r="CE248" s="56"/>
      <c r="CF248" s="56"/>
      <c r="CG248" s="56"/>
      <c r="CH248" s="56"/>
      <c r="CI248" s="56"/>
      <c r="CJ248" s="56"/>
      <c r="CK248" s="56"/>
      <c r="CL248" s="56"/>
      <c r="CM248" s="56"/>
      <c r="CN248" s="56"/>
      <c r="CO248" s="56"/>
      <c r="CP248" s="56"/>
      <c r="CQ248" s="56"/>
      <c r="CR248" s="56"/>
      <c r="CS248" s="56"/>
      <c r="CT248" s="56"/>
      <c r="CU248" s="56"/>
      <c r="CV248" s="56"/>
      <c r="CW248" s="56"/>
      <c r="CX248" s="56"/>
      <c r="CY248" s="56"/>
      <c r="CZ248" s="56"/>
      <c r="DA248" s="56"/>
      <c r="DB248" s="56"/>
      <c r="DC248" s="56"/>
      <c r="DD248" s="56"/>
      <c r="DE248" s="56"/>
      <c r="DF248" s="56"/>
      <c r="DG248" s="56"/>
      <c r="DH248" s="56"/>
      <c r="DI248" s="56"/>
      <c r="DJ248" s="56"/>
      <c r="DK248" s="56"/>
      <c r="DL248" s="56"/>
      <c r="DM248" s="56"/>
      <c r="DN248" s="56"/>
      <c r="DO248" s="56"/>
      <c r="DP248" s="56"/>
      <c r="DQ248" s="56"/>
      <c r="DR248" s="56"/>
      <c r="DS248" s="56"/>
      <c r="DT248" s="56"/>
      <c r="DU248" s="56"/>
      <c r="DV248" s="56"/>
      <c r="DW248" s="56"/>
      <c r="DX248" s="56"/>
      <c r="DY248" s="56"/>
      <c r="DZ248" s="56"/>
      <c r="EA248" s="56"/>
      <c r="EB248" s="56"/>
      <c r="EC248" s="56"/>
      <c r="ED248" s="56"/>
      <c r="EE248" s="56"/>
      <c r="EF248" s="56"/>
      <c r="EG248" s="56"/>
      <c r="EH248" s="56"/>
      <c r="EI248" s="56"/>
      <c r="EJ248" s="56"/>
      <c r="EK248" s="56"/>
      <c r="EL248" s="56"/>
      <c r="EM248" s="56"/>
      <c r="EN248" s="56"/>
      <c r="EO248" s="56"/>
      <c r="EP248" s="56"/>
      <c r="EQ248" s="56"/>
      <c r="ER248" s="56"/>
      <c r="ES248" s="56"/>
      <c r="ET248" s="56"/>
      <c r="EU248" s="56"/>
      <c r="EV248" s="56"/>
      <c r="EW248" s="56"/>
      <c r="EX248" s="56"/>
      <c r="EY248" s="56"/>
      <c r="EZ248" s="56"/>
      <c r="FA248" s="56"/>
      <c r="FB248" s="56"/>
      <c r="FC248" s="56"/>
      <c r="FD248" s="56"/>
      <c r="FE248" s="56"/>
      <c r="FF248" s="56"/>
      <c r="FG248" s="56"/>
      <c r="FH248" s="56"/>
      <c r="FI248" s="56"/>
      <c r="FJ248" s="56"/>
      <c r="FK248" s="56"/>
      <c r="FL248" s="56"/>
      <c r="FM248" s="56"/>
      <c r="FN248" s="56"/>
      <c r="FO248" s="56"/>
      <c r="FP248" s="56"/>
      <c r="FQ248" s="56"/>
      <c r="FR248" s="56"/>
      <c r="FS248" s="56"/>
      <c r="FT248" s="56"/>
      <c r="FU248" s="56"/>
      <c r="FV248" s="56"/>
      <c r="FW248" s="56"/>
      <c r="FX248" s="56"/>
      <c r="FY248" s="56"/>
      <c r="FZ248" s="56"/>
      <c r="GA248" s="56"/>
      <c r="GB248" s="56"/>
      <c r="GC248" s="56"/>
      <c r="GD248" s="56"/>
      <c r="GE248" s="56"/>
      <c r="GF248" s="56"/>
      <c r="GG248" s="56"/>
      <c r="GH248" s="56"/>
      <c r="GI248" s="56"/>
      <c r="GJ248" s="56"/>
      <c r="GK248" s="56"/>
      <c r="GL248" s="56"/>
      <c r="GM248" s="56"/>
      <c r="GN248" s="56"/>
      <c r="GO248" s="56"/>
      <c r="GP248" s="56"/>
      <c r="GQ248" s="56"/>
      <c r="GR248" s="56"/>
      <c r="GS248" s="56"/>
      <c r="GT248" s="56"/>
      <c r="GU248" s="56"/>
      <c r="GV248" s="56"/>
      <c r="GW248" s="56"/>
      <c r="GX248" s="56"/>
      <c r="GY248" s="56"/>
      <c r="GZ248" s="56"/>
      <c r="HA248" s="56"/>
      <c r="HB248" s="56"/>
      <c r="HC248" s="56"/>
      <c r="HD248" s="56"/>
      <c r="HE248" s="56"/>
      <c r="HF248" s="56"/>
      <c r="HG248" s="56"/>
      <c r="HH248" s="56"/>
      <c r="HI248" s="56"/>
      <c r="HJ248" s="56"/>
      <c r="HK248" s="56"/>
      <c r="HL248" s="56"/>
      <c r="HM248" s="56"/>
      <c r="HN248" s="56"/>
      <c r="HO248" s="56"/>
      <c r="HP248" s="56"/>
      <c r="HQ248" s="56"/>
      <c r="HR248" s="56"/>
      <c r="HS248" s="56"/>
      <c r="HT248" s="56"/>
      <c r="HU248" s="56"/>
      <c r="HV248" s="56"/>
      <c r="HW248" s="56"/>
      <c r="HX248" s="56"/>
      <c r="HY248" s="56"/>
      <c r="HZ248" s="56"/>
      <c r="IA248" s="56"/>
      <c r="IB248" s="56"/>
      <c r="IC248" s="56"/>
      <c r="ID248" s="56"/>
      <c r="IE248" s="56"/>
      <c r="IF248" s="56"/>
      <c r="IG248" s="56"/>
      <c r="IH248" s="56"/>
      <c r="II248" s="56"/>
      <c r="IJ248" s="56"/>
      <c r="IK248" s="56"/>
      <c r="IL248" s="56"/>
      <c r="IM248" s="56"/>
      <c r="IN248" s="56"/>
      <c r="IO248" s="56"/>
      <c r="IP248" s="56"/>
      <c r="IQ248" s="56"/>
      <c r="IR248" s="56"/>
      <c r="IS248" s="56"/>
      <c r="IT248" s="56"/>
      <c r="IU248" s="56"/>
    </row>
    <row r="249" spans="1:255" ht="12.75">
      <c r="A249" s="57" t="s">
        <v>411</v>
      </c>
      <c r="B249" s="58" t="s">
        <v>2248</v>
      </c>
      <c r="C249" s="55" t="s">
        <v>2246</v>
      </c>
      <c r="D249" s="55">
        <v>10</v>
      </c>
      <c r="E249" s="186" t="s">
        <v>74</v>
      </c>
      <c r="F249" s="201" t="s">
        <v>1013</v>
      </c>
      <c r="G249" s="186" t="s">
        <v>1872</v>
      </c>
      <c r="H249" s="55" t="s">
        <v>3349</v>
      </c>
      <c r="I249" s="55" t="s">
        <v>2128</v>
      </c>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c r="BM249" s="56"/>
      <c r="BN249" s="56"/>
      <c r="BO249" s="56"/>
      <c r="BP249" s="56"/>
      <c r="BQ249" s="56"/>
      <c r="BR249" s="56"/>
      <c r="BS249" s="56"/>
      <c r="BT249" s="56"/>
      <c r="BU249" s="56"/>
      <c r="BV249" s="56"/>
      <c r="BW249" s="56"/>
      <c r="BX249" s="56"/>
      <c r="BY249" s="56"/>
      <c r="BZ249" s="56"/>
      <c r="CA249" s="56"/>
      <c r="CB249" s="56"/>
      <c r="CC249" s="56"/>
      <c r="CD249" s="56"/>
      <c r="CE249" s="56"/>
      <c r="CF249" s="56"/>
      <c r="CG249" s="56"/>
      <c r="CH249" s="56"/>
      <c r="CI249" s="56"/>
      <c r="CJ249" s="56"/>
      <c r="CK249" s="56"/>
      <c r="CL249" s="56"/>
      <c r="CM249" s="56"/>
      <c r="CN249" s="56"/>
      <c r="CO249" s="56"/>
      <c r="CP249" s="56"/>
      <c r="CQ249" s="56"/>
      <c r="CR249" s="56"/>
      <c r="CS249" s="56"/>
      <c r="CT249" s="56"/>
      <c r="CU249" s="56"/>
      <c r="CV249" s="56"/>
      <c r="CW249" s="56"/>
      <c r="CX249" s="56"/>
      <c r="CY249" s="56"/>
      <c r="CZ249" s="56"/>
      <c r="DA249" s="56"/>
      <c r="DB249" s="56"/>
      <c r="DC249" s="56"/>
      <c r="DD249" s="56"/>
      <c r="DE249" s="56"/>
      <c r="DF249" s="56"/>
      <c r="DG249" s="56"/>
      <c r="DH249" s="56"/>
      <c r="DI249" s="56"/>
      <c r="DJ249" s="56"/>
      <c r="DK249" s="56"/>
      <c r="DL249" s="56"/>
      <c r="DM249" s="56"/>
      <c r="DN249" s="56"/>
      <c r="DO249" s="56"/>
      <c r="DP249" s="56"/>
      <c r="DQ249" s="56"/>
      <c r="DR249" s="56"/>
      <c r="DS249" s="56"/>
      <c r="DT249" s="56"/>
      <c r="DU249" s="56"/>
      <c r="DV249" s="56"/>
      <c r="DW249" s="56"/>
      <c r="DX249" s="56"/>
      <c r="DY249" s="56"/>
      <c r="DZ249" s="56"/>
      <c r="EA249" s="56"/>
      <c r="EB249" s="56"/>
      <c r="EC249" s="56"/>
      <c r="ED249" s="56"/>
      <c r="EE249" s="56"/>
      <c r="EF249" s="56"/>
      <c r="EG249" s="56"/>
      <c r="EH249" s="56"/>
      <c r="EI249" s="56"/>
      <c r="EJ249" s="56"/>
      <c r="EK249" s="56"/>
      <c r="EL249" s="56"/>
      <c r="EM249" s="56"/>
      <c r="EN249" s="56"/>
      <c r="EO249" s="56"/>
      <c r="EP249" s="56"/>
      <c r="EQ249" s="56"/>
      <c r="ER249" s="56"/>
      <c r="ES249" s="56"/>
      <c r="ET249" s="56"/>
      <c r="EU249" s="56"/>
      <c r="EV249" s="56"/>
      <c r="EW249" s="56"/>
      <c r="EX249" s="56"/>
      <c r="EY249" s="56"/>
      <c r="EZ249" s="56"/>
      <c r="FA249" s="56"/>
      <c r="FB249" s="56"/>
      <c r="FC249" s="56"/>
      <c r="FD249" s="56"/>
      <c r="FE249" s="56"/>
      <c r="FF249" s="56"/>
      <c r="FG249" s="56"/>
      <c r="FH249" s="56"/>
      <c r="FI249" s="56"/>
      <c r="FJ249" s="56"/>
      <c r="FK249" s="56"/>
      <c r="FL249" s="56"/>
      <c r="FM249" s="56"/>
      <c r="FN249" s="56"/>
      <c r="FO249" s="56"/>
      <c r="FP249" s="56"/>
      <c r="FQ249" s="56"/>
      <c r="FR249" s="56"/>
      <c r="FS249" s="56"/>
      <c r="FT249" s="56"/>
      <c r="FU249" s="56"/>
      <c r="FV249" s="56"/>
      <c r="FW249" s="56"/>
      <c r="FX249" s="56"/>
      <c r="FY249" s="56"/>
      <c r="FZ249" s="56"/>
      <c r="GA249" s="56"/>
      <c r="GB249" s="56"/>
      <c r="GC249" s="56"/>
      <c r="GD249" s="56"/>
      <c r="GE249" s="56"/>
      <c r="GF249" s="56"/>
      <c r="GG249" s="56"/>
      <c r="GH249" s="56"/>
      <c r="GI249" s="56"/>
      <c r="GJ249" s="56"/>
      <c r="GK249" s="56"/>
      <c r="GL249" s="56"/>
      <c r="GM249" s="56"/>
      <c r="GN249" s="56"/>
      <c r="GO249" s="56"/>
      <c r="GP249" s="56"/>
      <c r="GQ249" s="56"/>
      <c r="GR249" s="56"/>
      <c r="GS249" s="56"/>
      <c r="GT249" s="56"/>
      <c r="GU249" s="56"/>
      <c r="GV249" s="56"/>
      <c r="GW249" s="56"/>
      <c r="GX249" s="56"/>
      <c r="GY249" s="56"/>
      <c r="GZ249" s="56"/>
      <c r="HA249" s="56"/>
      <c r="HB249" s="56"/>
      <c r="HC249" s="56"/>
      <c r="HD249" s="56"/>
      <c r="HE249" s="56"/>
      <c r="HF249" s="56"/>
      <c r="HG249" s="56"/>
      <c r="HH249" s="56"/>
      <c r="HI249" s="56"/>
      <c r="HJ249" s="56"/>
      <c r="HK249" s="56"/>
      <c r="HL249" s="56"/>
      <c r="HM249" s="56"/>
      <c r="HN249" s="56"/>
      <c r="HO249" s="56"/>
      <c r="HP249" s="56"/>
      <c r="HQ249" s="56"/>
      <c r="HR249" s="56"/>
      <c r="HS249" s="56"/>
      <c r="HT249" s="56"/>
      <c r="HU249" s="56"/>
      <c r="HV249" s="56"/>
      <c r="HW249" s="56"/>
      <c r="HX249" s="56"/>
      <c r="HY249" s="56"/>
      <c r="HZ249" s="56"/>
      <c r="IA249" s="56"/>
      <c r="IB249" s="56"/>
      <c r="IC249" s="56"/>
      <c r="ID249" s="56"/>
      <c r="IE249" s="56"/>
      <c r="IF249" s="56"/>
      <c r="IG249" s="56"/>
      <c r="IH249" s="56"/>
      <c r="II249" s="56"/>
      <c r="IJ249" s="56"/>
      <c r="IK249" s="56"/>
      <c r="IL249" s="56"/>
      <c r="IM249" s="56"/>
      <c r="IN249" s="56"/>
      <c r="IO249" s="56"/>
      <c r="IP249" s="56"/>
      <c r="IQ249" s="56"/>
      <c r="IR249" s="56"/>
      <c r="IS249" s="56"/>
      <c r="IT249" s="56"/>
      <c r="IU249" s="56"/>
    </row>
    <row r="250" spans="1:255" ht="12.75">
      <c r="A250" s="57" t="s">
        <v>411</v>
      </c>
      <c r="B250" s="58" t="s">
        <v>1259</v>
      </c>
      <c r="C250" s="55" t="s">
        <v>2246</v>
      </c>
      <c r="D250" s="55">
        <v>5</v>
      </c>
      <c r="E250" s="186" t="s">
        <v>75</v>
      </c>
      <c r="F250" s="201" t="s">
        <v>1014</v>
      </c>
      <c r="G250" s="186" t="s">
        <v>1871</v>
      </c>
      <c r="H250" s="55" t="s">
        <v>3349</v>
      </c>
      <c r="I250" s="55" t="s">
        <v>1258</v>
      </c>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c r="BM250" s="56"/>
      <c r="BN250" s="56"/>
      <c r="BO250" s="56"/>
      <c r="BP250" s="56"/>
      <c r="BQ250" s="56"/>
      <c r="BR250" s="56"/>
      <c r="BS250" s="56"/>
      <c r="BT250" s="56"/>
      <c r="BU250" s="56"/>
      <c r="BV250" s="56"/>
      <c r="BW250" s="56"/>
      <c r="BX250" s="56"/>
      <c r="BY250" s="56"/>
      <c r="BZ250" s="56"/>
      <c r="CA250" s="56"/>
      <c r="CB250" s="56"/>
      <c r="CC250" s="56"/>
      <c r="CD250" s="56"/>
      <c r="CE250" s="56"/>
      <c r="CF250" s="56"/>
      <c r="CG250" s="56"/>
      <c r="CH250" s="56"/>
      <c r="CI250" s="56"/>
      <c r="CJ250" s="56"/>
      <c r="CK250" s="56"/>
      <c r="CL250" s="56"/>
      <c r="CM250" s="56"/>
      <c r="CN250" s="56"/>
      <c r="CO250" s="56"/>
      <c r="CP250" s="56"/>
      <c r="CQ250" s="56"/>
      <c r="CR250" s="56"/>
      <c r="CS250" s="56"/>
      <c r="CT250" s="56"/>
      <c r="CU250" s="56"/>
      <c r="CV250" s="56"/>
      <c r="CW250" s="56"/>
      <c r="CX250" s="56"/>
      <c r="CY250" s="56"/>
      <c r="CZ250" s="56"/>
      <c r="DA250" s="56"/>
      <c r="DB250" s="56"/>
      <c r="DC250" s="56"/>
      <c r="DD250" s="56"/>
      <c r="DE250" s="56"/>
      <c r="DF250" s="56"/>
      <c r="DG250" s="56"/>
      <c r="DH250" s="56"/>
      <c r="DI250" s="56"/>
      <c r="DJ250" s="56"/>
      <c r="DK250" s="56"/>
      <c r="DL250" s="56"/>
      <c r="DM250" s="56"/>
      <c r="DN250" s="56"/>
      <c r="DO250" s="56"/>
      <c r="DP250" s="56"/>
      <c r="DQ250" s="56"/>
      <c r="DR250" s="56"/>
      <c r="DS250" s="56"/>
      <c r="DT250" s="56"/>
      <c r="DU250" s="56"/>
      <c r="DV250" s="56"/>
      <c r="DW250" s="56"/>
      <c r="DX250" s="56"/>
      <c r="DY250" s="56"/>
      <c r="DZ250" s="56"/>
      <c r="EA250" s="56"/>
      <c r="EB250" s="56"/>
      <c r="EC250" s="56"/>
      <c r="ED250" s="56"/>
      <c r="EE250" s="56"/>
      <c r="EF250" s="56"/>
      <c r="EG250" s="56"/>
      <c r="EH250" s="56"/>
      <c r="EI250" s="56"/>
      <c r="EJ250" s="56"/>
      <c r="EK250" s="56"/>
      <c r="EL250" s="56"/>
      <c r="EM250" s="56"/>
      <c r="EN250" s="56"/>
      <c r="EO250" s="56"/>
      <c r="EP250" s="56"/>
      <c r="EQ250" s="56"/>
      <c r="ER250" s="56"/>
      <c r="ES250" s="56"/>
      <c r="ET250" s="56"/>
      <c r="EU250" s="56"/>
      <c r="EV250" s="56"/>
      <c r="EW250" s="56"/>
      <c r="EX250" s="56"/>
      <c r="EY250" s="56"/>
      <c r="EZ250" s="56"/>
      <c r="FA250" s="56"/>
      <c r="FB250" s="56"/>
      <c r="FC250" s="56"/>
      <c r="FD250" s="56"/>
      <c r="FE250" s="56"/>
      <c r="FF250" s="56"/>
      <c r="FG250" s="56"/>
      <c r="FH250" s="56"/>
      <c r="FI250" s="56"/>
      <c r="FJ250" s="56"/>
      <c r="FK250" s="56"/>
      <c r="FL250" s="56"/>
      <c r="FM250" s="56"/>
      <c r="FN250" s="56"/>
      <c r="FO250" s="56"/>
      <c r="FP250" s="56"/>
      <c r="FQ250" s="56"/>
      <c r="FR250" s="56"/>
      <c r="FS250" s="56"/>
      <c r="FT250" s="56"/>
      <c r="FU250" s="56"/>
      <c r="FV250" s="56"/>
      <c r="FW250" s="56"/>
      <c r="FX250" s="56"/>
      <c r="FY250" s="56"/>
      <c r="FZ250" s="56"/>
      <c r="GA250" s="56"/>
      <c r="GB250" s="56"/>
      <c r="GC250" s="56"/>
      <c r="GD250" s="56"/>
      <c r="GE250" s="56"/>
      <c r="GF250" s="56"/>
      <c r="GG250" s="56"/>
      <c r="GH250" s="56"/>
      <c r="GI250" s="56"/>
      <c r="GJ250" s="56"/>
      <c r="GK250" s="56"/>
      <c r="GL250" s="56"/>
      <c r="GM250" s="56"/>
      <c r="GN250" s="56"/>
      <c r="GO250" s="56"/>
      <c r="GP250" s="56"/>
      <c r="GQ250" s="56"/>
      <c r="GR250" s="56"/>
      <c r="GS250" s="56"/>
      <c r="GT250" s="56"/>
      <c r="GU250" s="56"/>
      <c r="GV250" s="56"/>
      <c r="GW250" s="56"/>
      <c r="GX250" s="56"/>
      <c r="GY250" s="56"/>
      <c r="GZ250" s="56"/>
      <c r="HA250" s="56"/>
      <c r="HB250" s="56"/>
      <c r="HC250" s="56"/>
      <c r="HD250" s="56"/>
      <c r="HE250" s="56"/>
      <c r="HF250" s="56"/>
      <c r="HG250" s="56"/>
      <c r="HH250" s="56"/>
      <c r="HI250" s="56"/>
      <c r="HJ250" s="56"/>
      <c r="HK250" s="56"/>
      <c r="HL250" s="56"/>
      <c r="HM250" s="56"/>
      <c r="HN250" s="56"/>
      <c r="HO250" s="56"/>
      <c r="HP250" s="56"/>
      <c r="HQ250" s="56"/>
      <c r="HR250" s="56"/>
      <c r="HS250" s="56"/>
      <c r="HT250" s="56"/>
      <c r="HU250" s="56"/>
      <c r="HV250" s="56"/>
      <c r="HW250" s="56"/>
      <c r="HX250" s="56"/>
      <c r="HY250" s="56"/>
      <c r="HZ250" s="56"/>
      <c r="IA250" s="56"/>
      <c r="IB250" s="56"/>
      <c r="IC250" s="56"/>
      <c r="ID250" s="56"/>
      <c r="IE250" s="56"/>
      <c r="IF250" s="56"/>
      <c r="IG250" s="56"/>
      <c r="IH250" s="56"/>
      <c r="II250" s="56"/>
      <c r="IJ250" s="56"/>
      <c r="IK250" s="56"/>
      <c r="IL250" s="56"/>
      <c r="IM250" s="56"/>
      <c r="IN250" s="56"/>
      <c r="IO250" s="56"/>
      <c r="IP250" s="56"/>
      <c r="IQ250" s="56"/>
      <c r="IR250" s="56"/>
      <c r="IS250" s="56"/>
      <c r="IT250" s="56"/>
      <c r="IU250" s="56"/>
    </row>
    <row r="251" spans="1:255" ht="12.75">
      <c r="A251" s="57" t="s">
        <v>411</v>
      </c>
      <c r="B251" s="58" t="s">
        <v>2250</v>
      </c>
      <c r="C251" s="55" t="s">
        <v>2246</v>
      </c>
      <c r="D251" s="55">
        <v>5</v>
      </c>
      <c r="E251" s="187" t="s">
        <v>76</v>
      </c>
      <c r="F251" s="200" t="s">
        <v>1015</v>
      </c>
      <c r="G251" s="187" t="s">
        <v>1872</v>
      </c>
      <c r="H251" s="55" t="s">
        <v>3349</v>
      </c>
      <c r="I251" s="55" t="s">
        <v>1258</v>
      </c>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c r="BM251" s="56"/>
      <c r="BN251" s="56"/>
      <c r="BO251" s="56"/>
      <c r="BP251" s="56"/>
      <c r="BQ251" s="56"/>
      <c r="BR251" s="56"/>
      <c r="BS251" s="56"/>
      <c r="BT251" s="56"/>
      <c r="BU251" s="56"/>
      <c r="BV251" s="56"/>
      <c r="BW251" s="56"/>
      <c r="BX251" s="56"/>
      <c r="BY251" s="56"/>
      <c r="BZ251" s="56"/>
      <c r="CA251" s="56"/>
      <c r="CB251" s="56"/>
      <c r="CC251" s="56"/>
      <c r="CD251" s="56"/>
      <c r="CE251" s="56"/>
      <c r="CF251" s="56"/>
      <c r="CG251" s="56"/>
      <c r="CH251" s="56"/>
      <c r="CI251" s="56"/>
      <c r="CJ251" s="56"/>
      <c r="CK251" s="56"/>
      <c r="CL251" s="56"/>
      <c r="CM251" s="56"/>
      <c r="CN251" s="56"/>
      <c r="CO251" s="56"/>
      <c r="CP251" s="56"/>
      <c r="CQ251" s="56"/>
      <c r="CR251" s="56"/>
      <c r="CS251" s="56"/>
      <c r="CT251" s="56"/>
      <c r="CU251" s="56"/>
      <c r="CV251" s="56"/>
      <c r="CW251" s="56"/>
      <c r="CX251" s="56"/>
      <c r="CY251" s="56"/>
      <c r="CZ251" s="56"/>
      <c r="DA251" s="56"/>
      <c r="DB251" s="56"/>
      <c r="DC251" s="56"/>
      <c r="DD251" s="56"/>
      <c r="DE251" s="56"/>
      <c r="DF251" s="56"/>
      <c r="DG251" s="56"/>
      <c r="DH251" s="56"/>
      <c r="DI251" s="56"/>
      <c r="DJ251" s="56"/>
      <c r="DK251" s="56"/>
      <c r="DL251" s="56"/>
      <c r="DM251" s="56"/>
      <c r="DN251" s="56"/>
      <c r="DO251" s="56"/>
      <c r="DP251" s="56"/>
      <c r="DQ251" s="56"/>
      <c r="DR251" s="56"/>
      <c r="DS251" s="56"/>
      <c r="DT251" s="56"/>
      <c r="DU251" s="56"/>
      <c r="DV251" s="56"/>
      <c r="DW251" s="56"/>
      <c r="DX251" s="56"/>
      <c r="DY251" s="56"/>
      <c r="DZ251" s="56"/>
      <c r="EA251" s="56"/>
      <c r="EB251" s="56"/>
      <c r="EC251" s="56"/>
      <c r="ED251" s="56"/>
      <c r="EE251" s="56"/>
      <c r="EF251" s="56"/>
      <c r="EG251" s="56"/>
      <c r="EH251" s="56"/>
      <c r="EI251" s="56"/>
      <c r="EJ251" s="56"/>
      <c r="EK251" s="56"/>
      <c r="EL251" s="56"/>
      <c r="EM251" s="56"/>
      <c r="EN251" s="56"/>
      <c r="EO251" s="56"/>
      <c r="EP251" s="56"/>
      <c r="EQ251" s="56"/>
      <c r="ER251" s="56"/>
      <c r="ES251" s="56"/>
      <c r="ET251" s="56"/>
      <c r="EU251" s="56"/>
      <c r="EV251" s="56"/>
      <c r="EW251" s="56"/>
      <c r="EX251" s="56"/>
      <c r="EY251" s="56"/>
      <c r="EZ251" s="56"/>
      <c r="FA251" s="56"/>
      <c r="FB251" s="56"/>
      <c r="FC251" s="56"/>
      <c r="FD251" s="56"/>
      <c r="FE251" s="56"/>
      <c r="FF251" s="56"/>
      <c r="FG251" s="56"/>
      <c r="FH251" s="56"/>
      <c r="FI251" s="56"/>
      <c r="FJ251" s="56"/>
      <c r="FK251" s="56"/>
      <c r="FL251" s="56"/>
      <c r="FM251" s="56"/>
      <c r="FN251" s="56"/>
      <c r="FO251" s="56"/>
      <c r="FP251" s="56"/>
      <c r="FQ251" s="56"/>
      <c r="FR251" s="56"/>
      <c r="FS251" s="56"/>
      <c r="FT251" s="56"/>
      <c r="FU251" s="56"/>
      <c r="FV251" s="56"/>
      <c r="FW251" s="56"/>
      <c r="FX251" s="56"/>
      <c r="FY251" s="56"/>
      <c r="FZ251" s="56"/>
      <c r="GA251" s="56"/>
      <c r="GB251" s="56"/>
      <c r="GC251" s="56"/>
      <c r="GD251" s="56"/>
      <c r="GE251" s="56"/>
      <c r="GF251" s="56"/>
      <c r="GG251" s="56"/>
      <c r="GH251" s="56"/>
      <c r="GI251" s="56"/>
      <c r="GJ251" s="56"/>
      <c r="GK251" s="56"/>
      <c r="GL251" s="56"/>
      <c r="GM251" s="56"/>
      <c r="GN251" s="56"/>
      <c r="GO251" s="56"/>
      <c r="GP251" s="56"/>
      <c r="GQ251" s="56"/>
      <c r="GR251" s="56"/>
      <c r="GS251" s="56"/>
      <c r="GT251" s="56"/>
      <c r="GU251" s="56"/>
      <c r="GV251" s="56"/>
      <c r="GW251" s="56"/>
      <c r="GX251" s="56"/>
      <c r="GY251" s="56"/>
      <c r="GZ251" s="56"/>
      <c r="HA251" s="56"/>
      <c r="HB251" s="56"/>
      <c r="HC251" s="56"/>
      <c r="HD251" s="56"/>
      <c r="HE251" s="56"/>
      <c r="HF251" s="56"/>
      <c r="HG251" s="56"/>
      <c r="HH251" s="56"/>
      <c r="HI251" s="56"/>
      <c r="HJ251" s="56"/>
      <c r="HK251" s="56"/>
      <c r="HL251" s="56"/>
      <c r="HM251" s="56"/>
      <c r="HN251" s="56"/>
      <c r="HO251" s="56"/>
      <c r="HP251" s="56"/>
      <c r="HQ251" s="56"/>
      <c r="HR251" s="56"/>
      <c r="HS251" s="56"/>
      <c r="HT251" s="56"/>
      <c r="HU251" s="56"/>
      <c r="HV251" s="56"/>
      <c r="HW251" s="56"/>
      <c r="HX251" s="56"/>
      <c r="HY251" s="56"/>
      <c r="HZ251" s="56"/>
      <c r="IA251" s="56"/>
      <c r="IB251" s="56"/>
      <c r="IC251" s="56"/>
      <c r="ID251" s="56"/>
      <c r="IE251" s="56"/>
      <c r="IF251" s="56"/>
      <c r="IG251" s="56"/>
      <c r="IH251" s="56"/>
      <c r="II251" s="56"/>
      <c r="IJ251" s="56"/>
      <c r="IK251" s="56"/>
      <c r="IL251" s="56"/>
      <c r="IM251" s="56"/>
      <c r="IN251" s="56"/>
      <c r="IO251" s="56"/>
      <c r="IP251" s="56"/>
      <c r="IQ251" s="56"/>
      <c r="IR251" s="56"/>
      <c r="IS251" s="56"/>
      <c r="IT251" s="56"/>
      <c r="IU251" s="56"/>
    </row>
    <row r="252" spans="1:255" ht="12.75">
      <c r="A252" s="57" t="s">
        <v>411</v>
      </c>
      <c r="B252" s="58" t="s">
        <v>3347</v>
      </c>
      <c r="C252" s="55" t="s">
        <v>2246</v>
      </c>
      <c r="D252" s="55">
        <v>10</v>
      </c>
      <c r="E252" s="186" t="s">
        <v>77</v>
      </c>
      <c r="F252" s="201" t="s">
        <v>1016</v>
      </c>
      <c r="G252" s="186" t="s">
        <v>1871</v>
      </c>
      <c r="H252" s="55" t="s">
        <v>3349</v>
      </c>
      <c r="I252" s="55" t="s">
        <v>1258</v>
      </c>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DL252" s="56"/>
      <c r="DM252" s="56"/>
      <c r="DN252" s="56"/>
      <c r="DO252" s="56"/>
      <c r="DP252" s="56"/>
      <c r="DQ252" s="56"/>
      <c r="DR252" s="56"/>
      <c r="DS252" s="56"/>
      <c r="DT252" s="56"/>
      <c r="DU252" s="56"/>
      <c r="DV252" s="56"/>
      <c r="DW252" s="56"/>
      <c r="DX252" s="56"/>
      <c r="DY252" s="56"/>
      <c r="DZ252" s="56"/>
      <c r="EA252" s="56"/>
      <c r="EB252" s="56"/>
      <c r="EC252" s="56"/>
      <c r="ED252" s="56"/>
      <c r="EE252" s="56"/>
      <c r="EF252" s="56"/>
      <c r="EG252" s="56"/>
      <c r="EH252" s="56"/>
      <c r="EI252" s="56"/>
      <c r="EJ252" s="56"/>
      <c r="EK252" s="56"/>
      <c r="EL252" s="56"/>
      <c r="EM252" s="56"/>
      <c r="EN252" s="56"/>
      <c r="EO252" s="56"/>
      <c r="EP252" s="56"/>
      <c r="EQ252" s="56"/>
      <c r="ER252" s="56"/>
      <c r="ES252" s="56"/>
      <c r="ET252" s="56"/>
      <c r="EU252" s="56"/>
      <c r="EV252" s="56"/>
      <c r="EW252" s="56"/>
      <c r="EX252" s="56"/>
      <c r="EY252" s="56"/>
      <c r="EZ252" s="56"/>
      <c r="FA252" s="56"/>
      <c r="FB252" s="56"/>
      <c r="FC252" s="56"/>
      <c r="FD252" s="56"/>
      <c r="FE252" s="56"/>
      <c r="FF252" s="56"/>
      <c r="FG252" s="56"/>
      <c r="FH252" s="56"/>
      <c r="FI252" s="56"/>
      <c r="FJ252" s="56"/>
      <c r="FK252" s="56"/>
      <c r="FL252" s="56"/>
      <c r="FM252" s="56"/>
      <c r="FN252" s="56"/>
      <c r="FO252" s="56"/>
      <c r="FP252" s="56"/>
      <c r="FQ252" s="56"/>
      <c r="FR252" s="56"/>
      <c r="FS252" s="56"/>
      <c r="FT252" s="56"/>
      <c r="FU252" s="56"/>
      <c r="FV252" s="56"/>
      <c r="FW252" s="56"/>
      <c r="FX252" s="56"/>
      <c r="FY252" s="56"/>
      <c r="FZ252" s="56"/>
      <c r="GA252" s="56"/>
      <c r="GB252" s="56"/>
      <c r="GC252" s="56"/>
      <c r="GD252" s="56"/>
      <c r="GE252" s="56"/>
      <c r="GF252" s="56"/>
      <c r="GG252" s="56"/>
      <c r="GH252" s="56"/>
      <c r="GI252" s="56"/>
      <c r="GJ252" s="56"/>
      <c r="GK252" s="56"/>
      <c r="GL252" s="56"/>
      <c r="GM252" s="56"/>
      <c r="GN252" s="56"/>
      <c r="GO252" s="56"/>
      <c r="GP252" s="56"/>
      <c r="GQ252" s="56"/>
      <c r="GR252" s="56"/>
      <c r="GS252" s="56"/>
      <c r="GT252" s="56"/>
      <c r="GU252" s="56"/>
      <c r="GV252" s="56"/>
      <c r="GW252" s="56"/>
      <c r="GX252" s="56"/>
      <c r="GY252" s="56"/>
      <c r="GZ252" s="56"/>
      <c r="HA252" s="56"/>
      <c r="HB252" s="56"/>
      <c r="HC252" s="56"/>
      <c r="HD252" s="56"/>
      <c r="HE252" s="56"/>
      <c r="HF252" s="56"/>
      <c r="HG252" s="56"/>
      <c r="HH252" s="56"/>
      <c r="HI252" s="56"/>
      <c r="HJ252" s="56"/>
      <c r="HK252" s="56"/>
      <c r="HL252" s="56"/>
      <c r="HM252" s="56"/>
      <c r="HN252" s="56"/>
      <c r="HO252" s="56"/>
      <c r="HP252" s="56"/>
      <c r="HQ252" s="56"/>
      <c r="HR252" s="56"/>
      <c r="HS252" s="56"/>
      <c r="HT252" s="56"/>
      <c r="HU252" s="56"/>
      <c r="HV252" s="56"/>
      <c r="HW252" s="56"/>
      <c r="HX252" s="56"/>
      <c r="HY252" s="56"/>
      <c r="HZ252" s="56"/>
      <c r="IA252" s="56"/>
      <c r="IB252" s="56"/>
      <c r="IC252" s="56"/>
      <c r="ID252" s="56"/>
      <c r="IE252" s="56"/>
      <c r="IF252" s="56"/>
      <c r="IG252" s="56"/>
      <c r="IH252" s="56"/>
      <c r="II252" s="56"/>
      <c r="IJ252" s="56"/>
      <c r="IK252" s="56"/>
      <c r="IL252" s="56"/>
      <c r="IM252" s="56"/>
      <c r="IN252" s="56"/>
      <c r="IO252" s="56"/>
      <c r="IP252" s="56"/>
      <c r="IQ252" s="56"/>
      <c r="IR252" s="56"/>
      <c r="IS252" s="56"/>
      <c r="IT252" s="56"/>
      <c r="IU252" s="56"/>
    </row>
    <row r="253" spans="1:255" ht="12.75">
      <c r="A253" s="57" t="s">
        <v>411</v>
      </c>
      <c r="B253" s="58" t="s">
        <v>2248</v>
      </c>
      <c r="C253" s="55" t="s">
        <v>2246</v>
      </c>
      <c r="D253" s="55">
        <v>10</v>
      </c>
      <c r="E253" s="186" t="s">
        <v>78</v>
      </c>
      <c r="F253" s="201" t="s">
        <v>1017</v>
      </c>
      <c r="G253" s="186" t="s">
        <v>1872</v>
      </c>
      <c r="H253" s="55" t="s">
        <v>3349</v>
      </c>
      <c r="I253" s="55" t="s">
        <v>1258</v>
      </c>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c r="BM253" s="56"/>
      <c r="BN253" s="56"/>
      <c r="BO253" s="56"/>
      <c r="BP253" s="56"/>
      <c r="BQ253" s="56"/>
      <c r="BR253" s="56"/>
      <c r="BS253" s="56"/>
      <c r="BT253" s="56"/>
      <c r="BU253" s="56"/>
      <c r="BV253" s="56"/>
      <c r="BW253" s="56"/>
      <c r="BX253" s="56"/>
      <c r="BY253" s="56"/>
      <c r="BZ253" s="56"/>
      <c r="CA253" s="56"/>
      <c r="CB253" s="56"/>
      <c r="CC253" s="56"/>
      <c r="CD253" s="56"/>
      <c r="CE253" s="56"/>
      <c r="CF253" s="56"/>
      <c r="CG253" s="56"/>
      <c r="CH253" s="56"/>
      <c r="CI253" s="56"/>
      <c r="CJ253" s="56"/>
      <c r="CK253" s="56"/>
      <c r="CL253" s="56"/>
      <c r="CM253" s="56"/>
      <c r="CN253" s="56"/>
      <c r="CO253" s="56"/>
      <c r="CP253" s="56"/>
      <c r="CQ253" s="56"/>
      <c r="CR253" s="56"/>
      <c r="CS253" s="56"/>
      <c r="CT253" s="56"/>
      <c r="CU253" s="56"/>
      <c r="CV253" s="56"/>
      <c r="CW253" s="56"/>
      <c r="CX253" s="56"/>
      <c r="CY253" s="56"/>
      <c r="CZ253" s="56"/>
      <c r="DA253" s="56"/>
      <c r="DB253" s="56"/>
      <c r="DC253" s="56"/>
      <c r="DD253" s="56"/>
      <c r="DE253" s="56"/>
      <c r="DF253" s="56"/>
      <c r="DG253" s="56"/>
      <c r="DH253" s="56"/>
      <c r="DI253" s="56"/>
      <c r="DJ253" s="56"/>
      <c r="DK253" s="56"/>
      <c r="DL253" s="56"/>
      <c r="DM253" s="56"/>
      <c r="DN253" s="56"/>
      <c r="DO253" s="56"/>
      <c r="DP253" s="56"/>
      <c r="DQ253" s="56"/>
      <c r="DR253" s="56"/>
      <c r="DS253" s="56"/>
      <c r="DT253" s="56"/>
      <c r="DU253" s="56"/>
      <c r="DV253" s="56"/>
      <c r="DW253" s="56"/>
      <c r="DX253" s="56"/>
      <c r="DY253" s="56"/>
      <c r="DZ253" s="56"/>
      <c r="EA253" s="56"/>
      <c r="EB253" s="56"/>
      <c r="EC253" s="56"/>
      <c r="ED253" s="56"/>
      <c r="EE253" s="56"/>
      <c r="EF253" s="56"/>
      <c r="EG253" s="56"/>
      <c r="EH253" s="56"/>
      <c r="EI253" s="56"/>
      <c r="EJ253" s="56"/>
      <c r="EK253" s="56"/>
      <c r="EL253" s="56"/>
      <c r="EM253" s="56"/>
      <c r="EN253" s="56"/>
      <c r="EO253" s="56"/>
      <c r="EP253" s="56"/>
      <c r="EQ253" s="56"/>
      <c r="ER253" s="56"/>
      <c r="ES253" s="56"/>
      <c r="ET253" s="56"/>
      <c r="EU253" s="56"/>
      <c r="EV253" s="56"/>
      <c r="EW253" s="56"/>
      <c r="EX253" s="56"/>
      <c r="EY253" s="56"/>
      <c r="EZ253" s="56"/>
      <c r="FA253" s="56"/>
      <c r="FB253" s="56"/>
      <c r="FC253" s="56"/>
      <c r="FD253" s="56"/>
      <c r="FE253" s="56"/>
      <c r="FF253" s="56"/>
      <c r="FG253" s="56"/>
      <c r="FH253" s="56"/>
      <c r="FI253" s="56"/>
      <c r="FJ253" s="56"/>
      <c r="FK253" s="56"/>
      <c r="FL253" s="56"/>
      <c r="FM253" s="56"/>
      <c r="FN253" s="56"/>
      <c r="FO253" s="56"/>
      <c r="FP253" s="56"/>
      <c r="FQ253" s="56"/>
      <c r="FR253" s="56"/>
      <c r="FS253" s="56"/>
      <c r="FT253" s="56"/>
      <c r="FU253" s="56"/>
      <c r="FV253" s="56"/>
      <c r="FW253" s="56"/>
      <c r="FX253" s="56"/>
      <c r="FY253" s="56"/>
      <c r="FZ253" s="56"/>
      <c r="GA253" s="56"/>
      <c r="GB253" s="56"/>
      <c r="GC253" s="56"/>
      <c r="GD253" s="56"/>
      <c r="GE253" s="56"/>
      <c r="GF253" s="56"/>
      <c r="GG253" s="56"/>
      <c r="GH253" s="56"/>
      <c r="GI253" s="56"/>
      <c r="GJ253" s="56"/>
      <c r="GK253" s="56"/>
      <c r="GL253" s="56"/>
      <c r="GM253" s="56"/>
      <c r="GN253" s="56"/>
      <c r="GO253" s="56"/>
      <c r="GP253" s="56"/>
      <c r="GQ253" s="56"/>
      <c r="GR253" s="56"/>
      <c r="GS253" s="56"/>
      <c r="GT253" s="56"/>
      <c r="GU253" s="56"/>
      <c r="GV253" s="56"/>
      <c r="GW253" s="56"/>
      <c r="GX253" s="56"/>
      <c r="GY253" s="56"/>
      <c r="GZ253" s="56"/>
      <c r="HA253" s="56"/>
      <c r="HB253" s="56"/>
      <c r="HC253" s="56"/>
      <c r="HD253" s="56"/>
      <c r="HE253" s="56"/>
      <c r="HF253" s="56"/>
      <c r="HG253" s="56"/>
      <c r="HH253" s="56"/>
      <c r="HI253" s="56"/>
      <c r="HJ253" s="56"/>
      <c r="HK253" s="56"/>
      <c r="HL253" s="56"/>
      <c r="HM253" s="56"/>
      <c r="HN253" s="56"/>
      <c r="HO253" s="56"/>
      <c r="HP253" s="56"/>
      <c r="HQ253" s="56"/>
      <c r="HR253" s="56"/>
      <c r="HS253" s="56"/>
      <c r="HT253" s="56"/>
      <c r="HU253" s="56"/>
      <c r="HV253" s="56"/>
      <c r="HW253" s="56"/>
      <c r="HX253" s="56"/>
      <c r="HY253" s="56"/>
      <c r="HZ253" s="56"/>
      <c r="IA253" s="56"/>
      <c r="IB253" s="56"/>
      <c r="IC253" s="56"/>
      <c r="ID253" s="56"/>
      <c r="IE253" s="56"/>
      <c r="IF253" s="56"/>
      <c r="IG253" s="56"/>
      <c r="IH253" s="56"/>
      <c r="II253" s="56"/>
      <c r="IJ253" s="56"/>
      <c r="IK253" s="56"/>
      <c r="IL253" s="56"/>
      <c r="IM253" s="56"/>
      <c r="IN253" s="56"/>
      <c r="IO253" s="56"/>
      <c r="IP253" s="56"/>
      <c r="IQ253" s="56"/>
      <c r="IR253" s="56"/>
      <c r="IS253" s="56"/>
      <c r="IT253" s="56"/>
      <c r="IU253" s="56"/>
    </row>
    <row r="254" spans="1:255" ht="12.75">
      <c r="A254" s="57" t="s">
        <v>411</v>
      </c>
      <c r="B254" s="68" t="s">
        <v>1627</v>
      </c>
      <c r="C254" s="55">
        <v>1.1</v>
      </c>
      <c r="D254" s="55"/>
      <c r="E254" s="186" t="s">
        <v>481</v>
      </c>
      <c r="F254" s="201" t="s">
        <v>1018</v>
      </c>
      <c r="G254" s="55"/>
      <c r="H254" s="55" t="s">
        <v>1641</v>
      </c>
      <c r="I254" s="55" t="s">
        <v>1227</v>
      </c>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c r="BM254" s="56"/>
      <c r="BN254" s="56"/>
      <c r="BO254" s="56"/>
      <c r="BP254" s="56"/>
      <c r="BQ254" s="56"/>
      <c r="BR254" s="56"/>
      <c r="BS254" s="56"/>
      <c r="BT254" s="56"/>
      <c r="BU254" s="56"/>
      <c r="BV254" s="56"/>
      <c r="BW254" s="56"/>
      <c r="BX254" s="56"/>
      <c r="BY254" s="56"/>
      <c r="BZ254" s="56"/>
      <c r="CA254" s="56"/>
      <c r="CB254" s="56"/>
      <c r="CC254" s="56"/>
      <c r="CD254" s="56"/>
      <c r="CE254" s="56"/>
      <c r="CF254" s="56"/>
      <c r="CG254" s="56"/>
      <c r="CH254" s="56"/>
      <c r="CI254" s="56"/>
      <c r="CJ254" s="56"/>
      <c r="CK254" s="56"/>
      <c r="CL254" s="56"/>
      <c r="CM254" s="56"/>
      <c r="CN254" s="56"/>
      <c r="CO254" s="56"/>
      <c r="CP254" s="56"/>
      <c r="CQ254" s="56"/>
      <c r="CR254" s="56"/>
      <c r="CS254" s="56"/>
      <c r="CT254" s="56"/>
      <c r="CU254" s="56"/>
      <c r="CV254" s="56"/>
      <c r="CW254" s="56"/>
      <c r="CX254" s="56"/>
      <c r="CY254" s="56"/>
      <c r="CZ254" s="56"/>
      <c r="DA254" s="56"/>
      <c r="DB254" s="56"/>
      <c r="DC254" s="56"/>
      <c r="DD254" s="56"/>
      <c r="DE254" s="56"/>
      <c r="DF254" s="56"/>
      <c r="DG254" s="56"/>
      <c r="DH254" s="56"/>
      <c r="DI254" s="56"/>
      <c r="DJ254" s="56"/>
      <c r="DK254" s="56"/>
      <c r="DL254" s="56"/>
      <c r="DM254" s="56"/>
      <c r="DN254" s="56"/>
      <c r="DO254" s="56"/>
      <c r="DP254" s="56"/>
      <c r="DQ254" s="56"/>
      <c r="DR254" s="56"/>
      <c r="DS254" s="56"/>
      <c r="DT254" s="56"/>
      <c r="DU254" s="56"/>
      <c r="DV254" s="56"/>
      <c r="DW254" s="56"/>
      <c r="DX254" s="56"/>
      <c r="DY254" s="56"/>
      <c r="DZ254" s="56"/>
      <c r="EA254" s="56"/>
      <c r="EB254" s="56"/>
      <c r="EC254" s="56"/>
      <c r="ED254" s="56"/>
      <c r="EE254" s="56"/>
      <c r="EF254" s="56"/>
      <c r="EG254" s="56"/>
      <c r="EH254" s="56"/>
      <c r="EI254" s="56"/>
      <c r="EJ254" s="56"/>
      <c r="EK254" s="56"/>
      <c r="EL254" s="56"/>
      <c r="EM254" s="56"/>
      <c r="EN254" s="56"/>
      <c r="EO254" s="56"/>
      <c r="EP254" s="56"/>
      <c r="EQ254" s="56"/>
      <c r="ER254" s="56"/>
      <c r="ES254" s="56"/>
      <c r="ET254" s="56"/>
      <c r="EU254" s="56"/>
      <c r="EV254" s="56"/>
      <c r="EW254" s="56"/>
      <c r="EX254" s="56"/>
      <c r="EY254" s="56"/>
      <c r="EZ254" s="56"/>
      <c r="FA254" s="56"/>
      <c r="FB254" s="56"/>
      <c r="FC254" s="56"/>
      <c r="FD254" s="56"/>
      <c r="FE254" s="56"/>
      <c r="FF254" s="56"/>
      <c r="FG254" s="56"/>
      <c r="FH254" s="56"/>
      <c r="FI254" s="56"/>
      <c r="FJ254" s="56"/>
      <c r="FK254" s="56"/>
      <c r="FL254" s="56"/>
      <c r="FM254" s="56"/>
      <c r="FN254" s="56"/>
      <c r="FO254" s="56"/>
      <c r="FP254" s="56"/>
      <c r="FQ254" s="56"/>
      <c r="FR254" s="56"/>
      <c r="FS254" s="56"/>
      <c r="FT254" s="56"/>
      <c r="FU254" s="56"/>
      <c r="FV254" s="56"/>
      <c r="FW254" s="56"/>
      <c r="FX254" s="56"/>
      <c r="FY254" s="56"/>
      <c r="FZ254" s="56"/>
      <c r="GA254" s="56"/>
      <c r="GB254" s="56"/>
      <c r="GC254" s="56"/>
      <c r="GD254" s="56"/>
      <c r="GE254" s="56"/>
      <c r="GF254" s="56"/>
      <c r="GG254" s="56"/>
      <c r="GH254" s="56"/>
      <c r="GI254" s="56"/>
      <c r="GJ254" s="56"/>
      <c r="GK254" s="56"/>
      <c r="GL254" s="56"/>
      <c r="GM254" s="56"/>
      <c r="GN254" s="56"/>
      <c r="GO254" s="56"/>
      <c r="GP254" s="56"/>
      <c r="GQ254" s="56"/>
      <c r="GR254" s="56"/>
      <c r="GS254" s="56"/>
      <c r="GT254" s="56"/>
      <c r="GU254" s="56"/>
      <c r="GV254" s="56"/>
      <c r="GW254" s="56"/>
      <c r="GX254" s="56"/>
      <c r="GY254" s="56"/>
      <c r="GZ254" s="56"/>
      <c r="HA254" s="56"/>
      <c r="HB254" s="56"/>
      <c r="HC254" s="56"/>
      <c r="HD254" s="56"/>
      <c r="HE254" s="56"/>
      <c r="HF254" s="56"/>
      <c r="HG254" s="56"/>
      <c r="HH254" s="56"/>
      <c r="HI254" s="56"/>
      <c r="HJ254" s="56"/>
      <c r="HK254" s="56"/>
      <c r="HL254" s="56"/>
      <c r="HM254" s="56"/>
      <c r="HN254" s="56"/>
      <c r="HO254" s="56"/>
      <c r="HP254" s="56"/>
      <c r="HQ254" s="56"/>
      <c r="HR254" s="56"/>
      <c r="HS254" s="56"/>
      <c r="HT254" s="56"/>
      <c r="HU254" s="56"/>
      <c r="HV254" s="56"/>
      <c r="HW254" s="56"/>
      <c r="HX254" s="56"/>
      <c r="HY254" s="56"/>
      <c r="HZ254" s="56"/>
      <c r="IA254" s="56"/>
      <c r="IB254" s="56"/>
      <c r="IC254" s="56"/>
      <c r="ID254" s="56"/>
      <c r="IE254" s="56"/>
      <c r="IF254" s="56"/>
      <c r="IG254" s="56"/>
      <c r="IH254" s="56"/>
      <c r="II254" s="56"/>
      <c r="IJ254" s="56"/>
      <c r="IK254" s="56"/>
      <c r="IL254" s="56"/>
      <c r="IM254" s="56"/>
      <c r="IN254" s="56"/>
      <c r="IO254" s="56"/>
      <c r="IP254" s="56"/>
      <c r="IQ254" s="56"/>
      <c r="IR254" s="56"/>
      <c r="IS254" s="56"/>
      <c r="IT254" s="56"/>
      <c r="IU254" s="56"/>
    </row>
    <row r="255" spans="1:255" ht="12.75">
      <c r="A255" s="57" t="s">
        <v>411</v>
      </c>
      <c r="B255" s="58"/>
      <c r="C255" s="55">
        <v>1.1</v>
      </c>
      <c r="D255" s="55"/>
      <c r="E255" s="186" t="s">
        <v>482</v>
      </c>
      <c r="F255" s="201" t="s">
        <v>1820</v>
      </c>
      <c r="G255" s="55"/>
      <c r="H255" s="55" t="s">
        <v>1642</v>
      </c>
      <c r="I255" s="55" t="s">
        <v>1227</v>
      </c>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c r="BM255" s="56"/>
      <c r="BN255" s="56"/>
      <c r="BO255" s="56"/>
      <c r="BP255" s="56"/>
      <c r="BQ255" s="56"/>
      <c r="BR255" s="56"/>
      <c r="BS255" s="56"/>
      <c r="BT255" s="56"/>
      <c r="BU255" s="56"/>
      <c r="BV255" s="56"/>
      <c r="BW255" s="56"/>
      <c r="BX255" s="56"/>
      <c r="BY255" s="56"/>
      <c r="BZ255" s="56"/>
      <c r="CA255" s="56"/>
      <c r="CB255" s="56"/>
      <c r="CC255" s="56"/>
      <c r="CD255" s="56"/>
      <c r="CE255" s="56"/>
      <c r="CF255" s="56"/>
      <c r="CG255" s="56"/>
      <c r="CH255" s="56"/>
      <c r="CI255" s="56"/>
      <c r="CJ255" s="56"/>
      <c r="CK255" s="56"/>
      <c r="CL255" s="56"/>
      <c r="CM255" s="56"/>
      <c r="CN255" s="56"/>
      <c r="CO255" s="56"/>
      <c r="CP255" s="56"/>
      <c r="CQ255" s="56"/>
      <c r="CR255" s="56"/>
      <c r="CS255" s="56"/>
      <c r="CT255" s="56"/>
      <c r="CU255" s="56"/>
      <c r="CV255" s="56"/>
      <c r="CW255" s="56"/>
      <c r="CX255" s="56"/>
      <c r="CY255" s="56"/>
      <c r="CZ255" s="56"/>
      <c r="DA255" s="56"/>
      <c r="DB255" s="56"/>
      <c r="DC255" s="56"/>
      <c r="DD255" s="56"/>
      <c r="DE255" s="56"/>
      <c r="DF255" s="56"/>
      <c r="DG255" s="56"/>
      <c r="DH255" s="56"/>
      <c r="DI255" s="56"/>
      <c r="DJ255" s="56"/>
      <c r="DK255" s="56"/>
      <c r="DL255" s="56"/>
      <c r="DM255" s="56"/>
      <c r="DN255" s="56"/>
      <c r="DO255" s="56"/>
      <c r="DP255" s="56"/>
      <c r="DQ255" s="56"/>
      <c r="DR255" s="56"/>
      <c r="DS255" s="56"/>
      <c r="DT255" s="56"/>
      <c r="DU255" s="56"/>
      <c r="DV255" s="56"/>
      <c r="DW255" s="56"/>
      <c r="DX255" s="56"/>
      <c r="DY255" s="56"/>
      <c r="DZ255" s="56"/>
      <c r="EA255" s="56"/>
      <c r="EB255" s="56"/>
      <c r="EC255" s="56"/>
      <c r="ED255" s="56"/>
      <c r="EE255" s="56"/>
      <c r="EF255" s="56"/>
      <c r="EG255" s="56"/>
      <c r="EH255" s="56"/>
      <c r="EI255" s="56"/>
      <c r="EJ255" s="56"/>
      <c r="EK255" s="56"/>
      <c r="EL255" s="56"/>
      <c r="EM255" s="56"/>
      <c r="EN255" s="56"/>
      <c r="EO255" s="56"/>
      <c r="EP255" s="56"/>
      <c r="EQ255" s="56"/>
      <c r="ER255" s="56"/>
      <c r="ES255" s="56"/>
      <c r="ET255" s="56"/>
      <c r="EU255" s="56"/>
      <c r="EV255" s="56"/>
      <c r="EW255" s="56"/>
      <c r="EX255" s="56"/>
      <c r="EY255" s="56"/>
      <c r="EZ255" s="56"/>
      <c r="FA255" s="56"/>
      <c r="FB255" s="56"/>
      <c r="FC255" s="56"/>
      <c r="FD255" s="56"/>
      <c r="FE255" s="56"/>
      <c r="FF255" s="56"/>
      <c r="FG255" s="56"/>
      <c r="FH255" s="56"/>
      <c r="FI255" s="56"/>
      <c r="FJ255" s="56"/>
      <c r="FK255" s="56"/>
      <c r="FL255" s="56"/>
      <c r="FM255" s="56"/>
      <c r="FN255" s="56"/>
      <c r="FO255" s="56"/>
      <c r="FP255" s="56"/>
      <c r="FQ255" s="56"/>
      <c r="FR255" s="56"/>
      <c r="FS255" s="56"/>
      <c r="FT255" s="56"/>
      <c r="FU255" s="56"/>
      <c r="FV255" s="56"/>
      <c r="FW255" s="56"/>
      <c r="FX255" s="56"/>
      <c r="FY255" s="56"/>
      <c r="FZ255" s="56"/>
      <c r="GA255" s="56"/>
      <c r="GB255" s="56"/>
      <c r="GC255" s="56"/>
      <c r="GD255" s="56"/>
      <c r="GE255" s="56"/>
      <c r="GF255" s="56"/>
      <c r="GG255" s="56"/>
      <c r="GH255" s="56"/>
      <c r="GI255" s="56"/>
      <c r="GJ255" s="56"/>
      <c r="GK255" s="56"/>
      <c r="GL255" s="56"/>
      <c r="GM255" s="56"/>
      <c r="GN255" s="56"/>
      <c r="GO255" s="56"/>
      <c r="GP255" s="56"/>
      <c r="GQ255" s="56"/>
      <c r="GR255" s="56"/>
      <c r="GS255" s="56"/>
      <c r="GT255" s="56"/>
      <c r="GU255" s="56"/>
      <c r="GV255" s="56"/>
      <c r="GW255" s="56"/>
      <c r="GX255" s="56"/>
      <c r="GY255" s="56"/>
      <c r="GZ255" s="56"/>
      <c r="HA255" s="56"/>
      <c r="HB255" s="56"/>
      <c r="HC255" s="56"/>
      <c r="HD255" s="56"/>
      <c r="HE255" s="56"/>
      <c r="HF255" s="56"/>
      <c r="HG255" s="56"/>
      <c r="HH255" s="56"/>
      <c r="HI255" s="56"/>
      <c r="HJ255" s="56"/>
      <c r="HK255" s="56"/>
      <c r="HL255" s="56"/>
      <c r="HM255" s="56"/>
      <c r="HN255" s="56"/>
      <c r="HO255" s="56"/>
      <c r="HP255" s="56"/>
      <c r="HQ255" s="56"/>
      <c r="HR255" s="56"/>
      <c r="HS255" s="56"/>
      <c r="HT255" s="56"/>
      <c r="HU255" s="56"/>
      <c r="HV255" s="56"/>
      <c r="HW255" s="56"/>
      <c r="HX255" s="56"/>
      <c r="HY255" s="56"/>
      <c r="HZ255" s="56"/>
      <c r="IA255" s="56"/>
      <c r="IB255" s="56"/>
      <c r="IC255" s="56"/>
      <c r="ID255" s="56"/>
      <c r="IE255" s="56"/>
      <c r="IF255" s="56"/>
      <c r="IG255" s="56"/>
      <c r="IH255" s="56"/>
      <c r="II255" s="56"/>
      <c r="IJ255" s="56"/>
      <c r="IK255" s="56"/>
      <c r="IL255" s="56"/>
      <c r="IM255" s="56"/>
      <c r="IN255" s="56"/>
      <c r="IO255" s="56"/>
      <c r="IP255" s="56"/>
      <c r="IQ255" s="56"/>
      <c r="IR255" s="56"/>
      <c r="IS255" s="56"/>
      <c r="IT255" s="56"/>
      <c r="IU255" s="56"/>
    </row>
    <row r="256" spans="1:255" ht="12.75">
      <c r="A256" s="57" t="s">
        <v>411</v>
      </c>
      <c r="B256" s="58"/>
      <c r="C256" s="55">
        <v>1.1</v>
      </c>
      <c r="D256" s="55"/>
      <c r="E256" s="186" t="s">
        <v>483</v>
      </c>
      <c r="F256" s="201" t="s">
        <v>1821</v>
      </c>
      <c r="G256" s="55"/>
      <c r="H256" s="55" t="s">
        <v>2252</v>
      </c>
      <c r="I256" s="55" t="s">
        <v>1227</v>
      </c>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c r="AS256" s="56"/>
      <c r="AT256" s="56"/>
      <c r="AU256" s="56"/>
      <c r="AV256" s="56"/>
      <c r="AW256" s="56"/>
      <c r="AX256" s="56"/>
      <c r="AY256" s="56"/>
      <c r="AZ256" s="56"/>
      <c r="BA256" s="56"/>
      <c r="BB256" s="56"/>
      <c r="BC256" s="56"/>
      <c r="BD256" s="56"/>
      <c r="BE256" s="56"/>
      <c r="BF256" s="56"/>
      <c r="BG256" s="56"/>
      <c r="BH256" s="56"/>
      <c r="BI256" s="56"/>
      <c r="BJ256" s="56"/>
      <c r="BK256" s="56"/>
      <c r="BL256" s="56"/>
      <c r="BM256" s="56"/>
      <c r="BN256" s="56"/>
      <c r="BO256" s="56"/>
      <c r="BP256" s="56"/>
      <c r="BQ256" s="56"/>
      <c r="BR256" s="56"/>
      <c r="BS256" s="56"/>
      <c r="BT256" s="56"/>
      <c r="BU256" s="56"/>
      <c r="BV256" s="56"/>
      <c r="BW256" s="56"/>
      <c r="BX256" s="56"/>
      <c r="BY256" s="56"/>
      <c r="BZ256" s="56"/>
      <c r="CA256" s="56"/>
      <c r="CB256" s="56"/>
      <c r="CC256" s="56"/>
      <c r="CD256" s="56"/>
      <c r="CE256" s="56"/>
      <c r="CF256" s="56"/>
      <c r="CG256" s="56"/>
      <c r="CH256" s="56"/>
      <c r="CI256" s="56"/>
      <c r="CJ256" s="56"/>
      <c r="CK256" s="56"/>
      <c r="CL256" s="56"/>
      <c r="CM256" s="56"/>
      <c r="CN256" s="56"/>
      <c r="CO256" s="56"/>
      <c r="CP256" s="56"/>
      <c r="CQ256" s="56"/>
      <c r="CR256" s="56"/>
      <c r="CS256" s="56"/>
      <c r="CT256" s="56"/>
      <c r="CU256" s="56"/>
      <c r="CV256" s="56"/>
      <c r="CW256" s="56"/>
      <c r="CX256" s="56"/>
      <c r="CY256" s="56"/>
      <c r="CZ256" s="56"/>
      <c r="DA256" s="56"/>
      <c r="DB256" s="56"/>
      <c r="DC256" s="56"/>
      <c r="DD256" s="56"/>
      <c r="DE256" s="56"/>
      <c r="DF256" s="56"/>
      <c r="DG256" s="56"/>
      <c r="DH256" s="56"/>
      <c r="DI256" s="56"/>
      <c r="DJ256" s="56"/>
      <c r="DK256" s="56"/>
      <c r="DL256" s="56"/>
      <c r="DM256" s="56"/>
      <c r="DN256" s="56"/>
      <c r="DO256" s="56"/>
      <c r="DP256" s="56"/>
      <c r="DQ256" s="56"/>
      <c r="DR256" s="56"/>
      <c r="DS256" s="56"/>
      <c r="DT256" s="56"/>
      <c r="DU256" s="56"/>
      <c r="DV256" s="56"/>
      <c r="DW256" s="56"/>
      <c r="DX256" s="56"/>
      <c r="DY256" s="56"/>
      <c r="DZ256" s="56"/>
      <c r="EA256" s="56"/>
      <c r="EB256" s="56"/>
      <c r="EC256" s="56"/>
      <c r="ED256" s="56"/>
      <c r="EE256" s="56"/>
      <c r="EF256" s="56"/>
      <c r="EG256" s="56"/>
      <c r="EH256" s="56"/>
      <c r="EI256" s="56"/>
      <c r="EJ256" s="56"/>
      <c r="EK256" s="56"/>
      <c r="EL256" s="56"/>
      <c r="EM256" s="56"/>
      <c r="EN256" s="56"/>
      <c r="EO256" s="56"/>
      <c r="EP256" s="56"/>
      <c r="EQ256" s="56"/>
      <c r="ER256" s="56"/>
      <c r="ES256" s="56"/>
      <c r="ET256" s="56"/>
      <c r="EU256" s="56"/>
      <c r="EV256" s="56"/>
      <c r="EW256" s="56"/>
      <c r="EX256" s="56"/>
      <c r="EY256" s="56"/>
      <c r="EZ256" s="56"/>
      <c r="FA256" s="56"/>
      <c r="FB256" s="56"/>
      <c r="FC256" s="56"/>
      <c r="FD256" s="56"/>
      <c r="FE256" s="56"/>
      <c r="FF256" s="56"/>
      <c r="FG256" s="56"/>
      <c r="FH256" s="56"/>
      <c r="FI256" s="56"/>
      <c r="FJ256" s="56"/>
      <c r="FK256" s="56"/>
      <c r="FL256" s="56"/>
      <c r="FM256" s="56"/>
      <c r="FN256" s="56"/>
      <c r="FO256" s="56"/>
      <c r="FP256" s="56"/>
      <c r="FQ256" s="56"/>
      <c r="FR256" s="56"/>
      <c r="FS256" s="56"/>
      <c r="FT256" s="56"/>
      <c r="FU256" s="56"/>
      <c r="FV256" s="56"/>
      <c r="FW256" s="56"/>
      <c r="FX256" s="56"/>
      <c r="FY256" s="56"/>
      <c r="FZ256" s="56"/>
      <c r="GA256" s="56"/>
      <c r="GB256" s="56"/>
      <c r="GC256" s="56"/>
      <c r="GD256" s="56"/>
      <c r="GE256" s="56"/>
      <c r="GF256" s="56"/>
      <c r="GG256" s="56"/>
      <c r="GH256" s="56"/>
      <c r="GI256" s="56"/>
      <c r="GJ256" s="56"/>
      <c r="GK256" s="56"/>
      <c r="GL256" s="56"/>
      <c r="GM256" s="56"/>
      <c r="GN256" s="56"/>
      <c r="GO256" s="56"/>
      <c r="GP256" s="56"/>
      <c r="GQ256" s="56"/>
      <c r="GR256" s="56"/>
      <c r="GS256" s="56"/>
      <c r="GT256" s="56"/>
      <c r="GU256" s="56"/>
      <c r="GV256" s="56"/>
      <c r="GW256" s="56"/>
      <c r="GX256" s="56"/>
      <c r="GY256" s="56"/>
      <c r="GZ256" s="56"/>
      <c r="HA256" s="56"/>
      <c r="HB256" s="56"/>
      <c r="HC256" s="56"/>
      <c r="HD256" s="56"/>
      <c r="HE256" s="56"/>
      <c r="HF256" s="56"/>
      <c r="HG256" s="56"/>
      <c r="HH256" s="56"/>
      <c r="HI256" s="56"/>
      <c r="HJ256" s="56"/>
      <c r="HK256" s="56"/>
      <c r="HL256" s="56"/>
      <c r="HM256" s="56"/>
      <c r="HN256" s="56"/>
      <c r="HO256" s="56"/>
      <c r="HP256" s="56"/>
      <c r="HQ256" s="56"/>
      <c r="HR256" s="56"/>
      <c r="HS256" s="56"/>
      <c r="HT256" s="56"/>
      <c r="HU256" s="56"/>
      <c r="HV256" s="56"/>
      <c r="HW256" s="56"/>
      <c r="HX256" s="56"/>
      <c r="HY256" s="56"/>
      <c r="HZ256" s="56"/>
      <c r="IA256" s="56"/>
      <c r="IB256" s="56"/>
      <c r="IC256" s="56"/>
      <c r="ID256" s="56"/>
      <c r="IE256" s="56"/>
      <c r="IF256" s="56"/>
      <c r="IG256" s="56"/>
      <c r="IH256" s="56"/>
      <c r="II256" s="56"/>
      <c r="IJ256" s="56"/>
      <c r="IK256" s="56"/>
      <c r="IL256" s="56"/>
      <c r="IM256" s="56"/>
      <c r="IN256" s="56"/>
      <c r="IO256" s="56"/>
      <c r="IP256" s="56"/>
      <c r="IQ256" s="56"/>
      <c r="IR256" s="56"/>
      <c r="IS256" s="56"/>
      <c r="IT256" s="56"/>
      <c r="IU256" s="56"/>
    </row>
    <row r="257" spans="1:255" ht="12.75">
      <c r="A257" s="59"/>
      <c r="B257" s="60"/>
      <c r="C257" s="61"/>
      <c r="D257" s="61"/>
      <c r="E257" s="62"/>
      <c r="F257" s="63"/>
      <c r="G257" s="61"/>
      <c r="H257" s="61"/>
      <c r="I257" s="61"/>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c r="DH257" s="56"/>
      <c r="DI257" s="56"/>
      <c r="DJ257" s="56"/>
      <c r="DK257" s="56"/>
      <c r="DL257" s="56"/>
      <c r="DM257" s="56"/>
      <c r="DN257" s="56"/>
      <c r="DO257" s="56"/>
      <c r="DP257" s="56"/>
      <c r="DQ257" s="56"/>
      <c r="DR257" s="56"/>
      <c r="DS257" s="56"/>
      <c r="DT257" s="56"/>
      <c r="DU257" s="56"/>
      <c r="DV257" s="56"/>
      <c r="DW257" s="56"/>
      <c r="DX257" s="56"/>
      <c r="DY257" s="56"/>
      <c r="DZ257" s="56"/>
      <c r="EA257" s="56"/>
      <c r="EB257" s="56"/>
      <c r="EC257" s="56"/>
      <c r="ED257" s="56"/>
      <c r="EE257" s="56"/>
      <c r="EF257" s="56"/>
      <c r="EG257" s="56"/>
      <c r="EH257" s="56"/>
      <c r="EI257" s="56"/>
      <c r="EJ257" s="56"/>
      <c r="EK257" s="56"/>
      <c r="EL257" s="56"/>
      <c r="EM257" s="56"/>
      <c r="EN257" s="56"/>
      <c r="EO257" s="56"/>
      <c r="EP257" s="56"/>
      <c r="EQ257" s="56"/>
      <c r="ER257" s="56"/>
      <c r="ES257" s="56"/>
      <c r="ET257" s="56"/>
      <c r="EU257" s="56"/>
      <c r="EV257" s="56"/>
      <c r="EW257" s="56"/>
      <c r="EX257" s="56"/>
      <c r="EY257" s="56"/>
      <c r="EZ257" s="56"/>
      <c r="FA257" s="56"/>
      <c r="FB257" s="56"/>
      <c r="FC257" s="56"/>
      <c r="FD257" s="56"/>
      <c r="FE257" s="56"/>
      <c r="FF257" s="56"/>
      <c r="FG257" s="56"/>
      <c r="FH257" s="56"/>
      <c r="FI257" s="56"/>
      <c r="FJ257" s="56"/>
      <c r="FK257" s="56"/>
      <c r="FL257" s="56"/>
      <c r="FM257" s="56"/>
      <c r="FN257" s="56"/>
      <c r="FO257" s="56"/>
      <c r="FP257" s="56"/>
      <c r="FQ257" s="56"/>
      <c r="FR257" s="56"/>
      <c r="FS257" s="56"/>
      <c r="FT257" s="56"/>
      <c r="FU257" s="56"/>
      <c r="FV257" s="56"/>
      <c r="FW257" s="56"/>
      <c r="FX257" s="56"/>
      <c r="FY257" s="56"/>
      <c r="FZ257" s="56"/>
      <c r="GA257" s="56"/>
      <c r="GB257" s="56"/>
      <c r="GC257" s="56"/>
      <c r="GD257" s="56"/>
      <c r="GE257" s="56"/>
      <c r="GF257" s="56"/>
      <c r="GG257" s="56"/>
      <c r="GH257" s="56"/>
      <c r="GI257" s="56"/>
      <c r="GJ257" s="56"/>
      <c r="GK257" s="56"/>
      <c r="GL257" s="56"/>
      <c r="GM257" s="56"/>
      <c r="GN257" s="56"/>
      <c r="GO257" s="56"/>
      <c r="GP257" s="56"/>
      <c r="GQ257" s="56"/>
      <c r="GR257" s="56"/>
      <c r="GS257" s="56"/>
      <c r="GT257" s="56"/>
      <c r="GU257" s="56"/>
      <c r="GV257" s="56"/>
      <c r="GW257" s="56"/>
      <c r="GX257" s="56"/>
      <c r="GY257" s="56"/>
      <c r="GZ257" s="56"/>
      <c r="HA257" s="56"/>
      <c r="HB257" s="56"/>
      <c r="HC257" s="56"/>
      <c r="HD257" s="56"/>
      <c r="HE257" s="56"/>
      <c r="HF257" s="56"/>
      <c r="HG257" s="56"/>
      <c r="HH257" s="56"/>
      <c r="HI257" s="56"/>
      <c r="HJ257" s="56"/>
      <c r="HK257" s="56"/>
      <c r="HL257" s="56"/>
      <c r="HM257" s="56"/>
      <c r="HN257" s="56"/>
      <c r="HO257" s="56"/>
      <c r="HP257" s="56"/>
      <c r="HQ257" s="56"/>
      <c r="HR257" s="56"/>
      <c r="HS257" s="56"/>
      <c r="HT257" s="56"/>
      <c r="HU257" s="56"/>
      <c r="HV257" s="56"/>
      <c r="HW257" s="56"/>
      <c r="HX257" s="56"/>
      <c r="HY257" s="56"/>
      <c r="HZ257" s="56"/>
      <c r="IA257" s="56"/>
      <c r="IB257" s="56"/>
      <c r="IC257" s="56"/>
      <c r="ID257" s="56"/>
      <c r="IE257" s="56"/>
      <c r="IF257" s="56"/>
      <c r="IG257" s="56"/>
      <c r="IH257" s="56"/>
      <c r="II257" s="56"/>
      <c r="IJ257" s="56"/>
      <c r="IK257" s="56"/>
      <c r="IL257" s="56"/>
      <c r="IM257" s="56"/>
      <c r="IN257" s="56"/>
      <c r="IO257" s="56"/>
      <c r="IP257" s="56"/>
      <c r="IQ257" s="56"/>
      <c r="IR257" s="56"/>
      <c r="IS257" s="56"/>
      <c r="IT257" s="56"/>
      <c r="IU257" s="56"/>
    </row>
    <row r="258" spans="1:255" s="330" customFormat="1" ht="12.75">
      <c r="A258" s="514" t="s">
        <v>406</v>
      </c>
      <c r="B258" s="515"/>
      <c r="C258" s="515"/>
      <c r="D258" s="515"/>
      <c r="E258" s="515"/>
      <c r="F258" s="515"/>
      <c r="G258" s="515"/>
      <c r="H258" s="515"/>
      <c r="I258" s="516"/>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0"/>
      <c r="CM258" s="120"/>
      <c r="CN258" s="120"/>
      <c r="CO258" s="120"/>
      <c r="CP258" s="120"/>
      <c r="CQ258" s="120"/>
      <c r="CR258" s="120"/>
      <c r="CS258" s="120"/>
      <c r="CT258" s="120"/>
      <c r="CU258" s="120"/>
      <c r="CV258" s="120"/>
      <c r="CW258" s="120"/>
      <c r="CX258" s="120"/>
      <c r="CY258" s="120"/>
      <c r="CZ258" s="120"/>
      <c r="DA258" s="120"/>
      <c r="DB258" s="120"/>
      <c r="DC258" s="120"/>
      <c r="DD258" s="120"/>
      <c r="DE258" s="120"/>
      <c r="DF258" s="120"/>
      <c r="DG258" s="120"/>
      <c r="DH258" s="120"/>
      <c r="DI258" s="120"/>
      <c r="DJ258" s="120"/>
      <c r="DK258" s="120"/>
      <c r="DL258" s="120"/>
      <c r="DM258" s="120"/>
      <c r="DN258" s="120"/>
      <c r="DO258" s="120"/>
      <c r="DP258" s="120"/>
      <c r="DQ258" s="120"/>
      <c r="DR258" s="120"/>
      <c r="DS258" s="120"/>
      <c r="DT258" s="120"/>
      <c r="DU258" s="120"/>
      <c r="DV258" s="120"/>
      <c r="DW258" s="120"/>
      <c r="DX258" s="120"/>
      <c r="DY258" s="120"/>
      <c r="DZ258" s="120"/>
      <c r="EA258" s="120"/>
      <c r="EB258" s="120"/>
      <c r="EC258" s="120"/>
      <c r="ED258" s="120"/>
      <c r="EE258" s="120"/>
      <c r="EF258" s="120"/>
      <c r="EG258" s="120"/>
      <c r="EH258" s="120"/>
      <c r="EI258" s="120"/>
      <c r="EJ258" s="120"/>
      <c r="EK258" s="120"/>
      <c r="EL258" s="120"/>
      <c r="EM258" s="120"/>
      <c r="EN258" s="120"/>
      <c r="EO258" s="120"/>
      <c r="EP258" s="120"/>
      <c r="EQ258" s="120"/>
      <c r="ER258" s="120"/>
      <c r="ES258" s="120"/>
      <c r="ET258" s="120"/>
      <c r="EU258" s="120"/>
      <c r="EV258" s="120"/>
      <c r="EW258" s="120"/>
      <c r="EX258" s="120"/>
      <c r="EY258" s="120"/>
      <c r="EZ258" s="120"/>
      <c r="FA258" s="120"/>
      <c r="FB258" s="120"/>
      <c r="FC258" s="120"/>
      <c r="FD258" s="120"/>
      <c r="FE258" s="120"/>
      <c r="FF258" s="120"/>
      <c r="FG258" s="120"/>
      <c r="FH258" s="120"/>
      <c r="FI258" s="120"/>
      <c r="FJ258" s="120"/>
      <c r="FK258" s="120"/>
      <c r="FL258" s="120"/>
      <c r="FM258" s="120"/>
      <c r="FN258" s="120"/>
      <c r="FO258" s="120"/>
      <c r="FP258" s="120"/>
      <c r="FQ258" s="120"/>
      <c r="FR258" s="120"/>
      <c r="FS258" s="120"/>
      <c r="FT258" s="120"/>
      <c r="FU258" s="120"/>
      <c r="FV258" s="120"/>
      <c r="FW258" s="120"/>
      <c r="FX258" s="120"/>
      <c r="FY258" s="120"/>
      <c r="FZ258" s="120"/>
      <c r="GA258" s="120"/>
      <c r="GB258" s="120"/>
      <c r="GC258" s="120"/>
      <c r="GD258" s="120"/>
      <c r="GE258" s="120"/>
      <c r="GF258" s="120"/>
      <c r="GG258" s="120"/>
      <c r="GH258" s="120"/>
      <c r="GI258" s="120"/>
      <c r="GJ258" s="120"/>
      <c r="GK258" s="120"/>
      <c r="GL258" s="120"/>
      <c r="GM258" s="120"/>
      <c r="GN258" s="120"/>
      <c r="GO258" s="120"/>
      <c r="GP258" s="120"/>
      <c r="GQ258" s="120"/>
      <c r="GR258" s="120"/>
      <c r="GS258" s="120"/>
      <c r="GT258" s="120"/>
      <c r="GU258" s="120"/>
      <c r="GV258" s="120"/>
      <c r="GW258" s="120"/>
      <c r="GX258" s="120"/>
      <c r="GY258" s="120"/>
      <c r="GZ258" s="120"/>
      <c r="HA258" s="120"/>
      <c r="HB258" s="120"/>
      <c r="HC258" s="120"/>
      <c r="HD258" s="120"/>
      <c r="HE258" s="120"/>
      <c r="HF258" s="120"/>
      <c r="HG258" s="120"/>
      <c r="HH258" s="120"/>
      <c r="HI258" s="120"/>
      <c r="HJ258" s="120"/>
      <c r="HK258" s="120"/>
      <c r="HL258" s="120"/>
      <c r="HM258" s="120"/>
      <c r="HN258" s="120"/>
      <c r="HO258" s="120"/>
      <c r="HP258" s="120"/>
      <c r="HQ258" s="120"/>
      <c r="HR258" s="120"/>
      <c r="HS258" s="120"/>
      <c r="HT258" s="120"/>
      <c r="HU258" s="120"/>
      <c r="HV258" s="120"/>
      <c r="HW258" s="120"/>
      <c r="HX258" s="120"/>
      <c r="HY258" s="120"/>
      <c r="HZ258" s="120"/>
      <c r="IA258" s="120"/>
      <c r="IB258" s="120"/>
      <c r="IC258" s="120"/>
      <c r="ID258" s="120"/>
      <c r="IE258" s="120"/>
      <c r="IF258" s="120"/>
      <c r="IG258" s="120"/>
      <c r="IH258" s="120"/>
      <c r="II258" s="120"/>
      <c r="IJ258" s="120"/>
      <c r="IK258" s="120"/>
      <c r="IL258" s="120"/>
      <c r="IM258" s="120"/>
      <c r="IN258" s="120"/>
      <c r="IO258" s="120"/>
      <c r="IP258" s="120"/>
      <c r="IQ258" s="120"/>
      <c r="IR258" s="120"/>
      <c r="IS258" s="120"/>
      <c r="IT258" s="120"/>
      <c r="IU258" s="120"/>
    </row>
    <row r="259" spans="1:255" ht="12.75">
      <c r="A259" s="64" t="s">
        <v>1604</v>
      </c>
      <c r="B259" s="54" t="s">
        <v>80</v>
      </c>
      <c r="C259" s="55">
        <v>8</v>
      </c>
      <c r="D259" s="55">
        <v>4850</v>
      </c>
      <c r="E259" s="186" t="s">
        <v>79</v>
      </c>
      <c r="F259" s="201" t="s">
        <v>1822</v>
      </c>
      <c r="G259" s="186" t="s">
        <v>1872</v>
      </c>
      <c r="H259" s="55" t="s">
        <v>2252</v>
      </c>
      <c r="I259" s="55" t="s">
        <v>1255</v>
      </c>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56"/>
      <c r="AW259" s="56"/>
      <c r="AX259" s="56"/>
      <c r="AY259" s="56"/>
      <c r="AZ259" s="56"/>
      <c r="BA259" s="56"/>
      <c r="BB259" s="56"/>
      <c r="BC259" s="56"/>
      <c r="BD259" s="56"/>
      <c r="BE259" s="56"/>
      <c r="BF259" s="56"/>
      <c r="BG259" s="56"/>
      <c r="BH259" s="56"/>
      <c r="BI259" s="56"/>
      <c r="BJ259" s="56"/>
      <c r="BK259" s="56"/>
      <c r="BL259" s="56"/>
      <c r="BM259" s="56"/>
      <c r="BN259" s="56"/>
      <c r="BO259" s="56"/>
      <c r="BP259" s="56"/>
      <c r="BQ259" s="56"/>
      <c r="BR259" s="56"/>
      <c r="BS259" s="56"/>
      <c r="BT259" s="56"/>
      <c r="BU259" s="56"/>
      <c r="BV259" s="56"/>
      <c r="BW259" s="56"/>
      <c r="BX259" s="56"/>
      <c r="BY259" s="56"/>
      <c r="BZ259" s="56"/>
      <c r="CA259" s="56"/>
      <c r="CB259" s="56"/>
      <c r="CC259" s="56"/>
      <c r="CD259" s="56"/>
      <c r="CE259" s="56"/>
      <c r="CF259" s="56"/>
      <c r="CG259" s="56"/>
      <c r="CH259" s="56"/>
      <c r="CI259" s="56"/>
      <c r="CJ259" s="56"/>
      <c r="CK259" s="56"/>
      <c r="CL259" s="56"/>
      <c r="CM259" s="56"/>
      <c r="CN259" s="56"/>
      <c r="CO259" s="56"/>
      <c r="CP259" s="56"/>
      <c r="CQ259" s="56"/>
      <c r="CR259" s="56"/>
      <c r="CS259" s="56"/>
      <c r="CT259" s="56"/>
      <c r="CU259" s="56"/>
      <c r="CV259" s="56"/>
      <c r="CW259" s="56"/>
      <c r="CX259" s="56"/>
      <c r="CY259" s="56"/>
      <c r="CZ259" s="56"/>
      <c r="DA259" s="56"/>
      <c r="DB259" s="56"/>
      <c r="DC259" s="56"/>
      <c r="DD259" s="56"/>
      <c r="DE259" s="56"/>
      <c r="DF259" s="56"/>
      <c r="DG259" s="56"/>
      <c r="DH259" s="56"/>
      <c r="DI259" s="56"/>
      <c r="DJ259" s="56"/>
      <c r="DK259" s="56"/>
      <c r="DL259" s="56"/>
      <c r="DM259" s="56"/>
      <c r="DN259" s="56"/>
      <c r="DO259" s="56"/>
      <c r="DP259" s="56"/>
      <c r="DQ259" s="56"/>
      <c r="DR259" s="56"/>
      <c r="DS259" s="56"/>
      <c r="DT259" s="56"/>
      <c r="DU259" s="56"/>
      <c r="DV259" s="56"/>
      <c r="DW259" s="56"/>
      <c r="DX259" s="56"/>
      <c r="DY259" s="56"/>
      <c r="DZ259" s="56"/>
      <c r="EA259" s="56"/>
      <c r="EB259" s="56"/>
      <c r="EC259" s="56"/>
      <c r="ED259" s="56"/>
      <c r="EE259" s="56"/>
      <c r="EF259" s="56"/>
      <c r="EG259" s="56"/>
      <c r="EH259" s="56"/>
      <c r="EI259" s="56"/>
      <c r="EJ259" s="56"/>
      <c r="EK259" s="56"/>
      <c r="EL259" s="56"/>
      <c r="EM259" s="56"/>
      <c r="EN259" s="56"/>
      <c r="EO259" s="56"/>
      <c r="EP259" s="56"/>
      <c r="EQ259" s="56"/>
      <c r="ER259" s="56"/>
      <c r="ES259" s="56"/>
      <c r="ET259" s="56"/>
      <c r="EU259" s="56"/>
      <c r="EV259" s="56"/>
      <c r="EW259" s="56"/>
      <c r="EX259" s="56"/>
      <c r="EY259" s="56"/>
      <c r="EZ259" s="56"/>
      <c r="FA259" s="56"/>
      <c r="FB259" s="56"/>
      <c r="FC259" s="56"/>
      <c r="FD259" s="56"/>
      <c r="FE259" s="56"/>
      <c r="FF259" s="56"/>
      <c r="FG259" s="56"/>
      <c r="FH259" s="56"/>
      <c r="FI259" s="56"/>
      <c r="FJ259" s="56"/>
      <c r="FK259" s="56"/>
      <c r="FL259" s="56"/>
      <c r="FM259" s="56"/>
      <c r="FN259" s="56"/>
      <c r="FO259" s="56"/>
      <c r="FP259" s="56"/>
      <c r="FQ259" s="56"/>
      <c r="FR259" s="56"/>
      <c r="FS259" s="56"/>
      <c r="FT259" s="56"/>
      <c r="FU259" s="56"/>
      <c r="FV259" s="56"/>
      <c r="FW259" s="56"/>
      <c r="FX259" s="56"/>
      <c r="FY259" s="56"/>
      <c r="FZ259" s="56"/>
      <c r="GA259" s="56"/>
      <c r="GB259" s="56"/>
      <c r="GC259" s="56"/>
      <c r="GD259" s="56"/>
      <c r="GE259" s="56"/>
      <c r="GF259" s="56"/>
      <c r="GG259" s="56"/>
      <c r="GH259" s="56"/>
      <c r="GI259" s="56"/>
      <c r="GJ259" s="56"/>
      <c r="GK259" s="56"/>
      <c r="GL259" s="56"/>
      <c r="GM259" s="56"/>
      <c r="GN259" s="56"/>
      <c r="GO259" s="56"/>
      <c r="GP259" s="56"/>
      <c r="GQ259" s="56"/>
      <c r="GR259" s="56"/>
      <c r="GS259" s="56"/>
      <c r="GT259" s="56"/>
      <c r="GU259" s="56"/>
      <c r="GV259" s="56"/>
      <c r="GW259" s="56"/>
      <c r="GX259" s="56"/>
      <c r="GY259" s="56"/>
      <c r="GZ259" s="56"/>
      <c r="HA259" s="56"/>
      <c r="HB259" s="56"/>
      <c r="HC259" s="56"/>
      <c r="HD259" s="56"/>
      <c r="HE259" s="56"/>
      <c r="HF259" s="56"/>
      <c r="HG259" s="56"/>
      <c r="HH259" s="56"/>
      <c r="HI259" s="56"/>
      <c r="HJ259" s="56"/>
      <c r="HK259" s="56"/>
      <c r="HL259" s="56"/>
      <c r="HM259" s="56"/>
      <c r="HN259" s="56"/>
      <c r="HO259" s="56"/>
      <c r="HP259" s="56"/>
      <c r="HQ259" s="56"/>
      <c r="HR259" s="56"/>
      <c r="HS259" s="56"/>
      <c r="HT259" s="56"/>
      <c r="HU259" s="56"/>
      <c r="HV259" s="56"/>
      <c r="HW259" s="56"/>
      <c r="HX259" s="56"/>
      <c r="HY259" s="56"/>
      <c r="HZ259" s="56"/>
      <c r="IA259" s="56"/>
      <c r="IB259" s="56"/>
      <c r="IC259" s="56"/>
      <c r="ID259" s="56"/>
      <c r="IE259" s="56"/>
      <c r="IF259" s="56"/>
      <c r="IG259" s="56"/>
      <c r="IH259" s="56"/>
      <c r="II259" s="56"/>
      <c r="IJ259" s="56"/>
      <c r="IK259" s="56"/>
      <c r="IL259" s="56"/>
      <c r="IM259" s="56"/>
      <c r="IN259" s="56"/>
      <c r="IO259" s="56"/>
      <c r="IP259" s="56"/>
      <c r="IQ259" s="56"/>
      <c r="IR259" s="56"/>
      <c r="IS259" s="56"/>
      <c r="IT259" s="56"/>
      <c r="IU259" s="56"/>
    </row>
    <row r="260" spans="1:255" ht="12.75">
      <c r="A260" s="57" t="s">
        <v>1604</v>
      </c>
      <c r="B260" s="54" t="s">
        <v>82</v>
      </c>
      <c r="C260" s="55">
        <v>8</v>
      </c>
      <c r="D260" s="55">
        <v>14550</v>
      </c>
      <c r="E260" s="186" t="s">
        <v>81</v>
      </c>
      <c r="F260" s="201" t="s">
        <v>1823</v>
      </c>
      <c r="G260" s="186" t="s">
        <v>1872</v>
      </c>
      <c r="H260" s="55" t="s">
        <v>2252</v>
      </c>
      <c r="I260" s="55" t="s">
        <v>1255</v>
      </c>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c r="AS260" s="56"/>
      <c r="AT260" s="56"/>
      <c r="AU260" s="56"/>
      <c r="AV260" s="56"/>
      <c r="AW260" s="56"/>
      <c r="AX260" s="56"/>
      <c r="AY260" s="56"/>
      <c r="AZ260" s="56"/>
      <c r="BA260" s="56"/>
      <c r="BB260" s="56"/>
      <c r="BC260" s="56"/>
      <c r="BD260" s="56"/>
      <c r="BE260" s="56"/>
      <c r="BF260" s="56"/>
      <c r="BG260" s="56"/>
      <c r="BH260" s="56"/>
      <c r="BI260" s="56"/>
      <c r="BJ260" s="56"/>
      <c r="BK260" s="56"/>
      <c r="BL260" s="56"/>
      <c r="BM260" s="56"/>
      <c r="BN260" s="56"/>
      <c r="BO260" s="56"/>
      <c r="BP260" s="56"/>
      <c r="BQ260" s="56"/>
      <c r="BR260" s="56"/>
      <c r="BS260" s="56"/>
      <c r="BT260" s="56"/>
      <c r="BU260" s="56"/>
      <c r="BV260" s="56"/>
      <c r="BW260" s="56"/>
      <c r="BX260" s="56"/>
      <c r="BY260" s="56"/>
      <c r="BZ260" s="56"/>
      <c r="CA260" s="56"/>
      <c r="CB260" s="56"/>
      <c r="CC260" s="56"/>
      <c r="CD260" s="56"/>
      <c r="CE260" s="56"/>
      <c r="CF260" s="56"/>
      <c r="CG260" s="56"/>
      <c r="CH260" s="56"/>
      <c r="CI260" s="56"/>
      <c r="CJ260" s="56"/>
      <c r="CK260" s="56"/>
      <c r="CL260" s="56"/>
      <c r="CM260" s="56"/>
      <c r="CN260" s="56"/>
      <c r="CO260" s="56"/>
      <c r="CP260" s="56"/>
      <c r="CQ260" s="56"/>
      <c r="CR260" s="56"/>
      <c r="CS260" s="56"/>
      <c r="CT260" s="56"/>
      <c r="CU260" s="56"/>
      <c r="CV260" s="56"/>
      <c r="CW260" s="56"/>
      <c r="CX260" s="56"/>
      <c r="CY260" s="56"/>
      <c r="CZ260" s="56"/>
      <c r="DA260" s="56"/>
      <c r="DB260" s="56"/>
      <c r="DC260" s="56"/>
      <c r="DD260" s="56"/>
      <c r="DE260" s="56"/>
      <c r="DF260" s="56"/>
      <c r="DG260" s="56"/>
      <c r="DH260" s="56"/>
      <c r="DI260" s="56"/>
      <c r="DJ260" s="56"/>
      <c r="DK260" s="56"/>
      <c r="DL260" s="56"/>
      <c r="DM260" s="56"/>
      <c r="DN260" s="56"/>
      <c r="DO260" s="56"/>
      <c r="DP260" s="56"/>
      <c r="DQ260" s="56"/>
      <c r="DR260" s="56"/>
      <c r="DS260" s="56"/>
      <c r="DT260" s="56"/>
      <c r="DU260" s="56"/>
      <c r="DV260" s="56"/>
      <c r="DW260" s="56"/>
      <c r="DX260" s="56"/>
      <c r="DY260" s="56"/>
      <c r="DZ260" s="56"/>
      <c r="EA260" s="56"/>
      <c r="EB260" s="56"/>
      <c r="EC260" s="56"/>
      <c r="ED260" s="56"/>
      <c r="EE260" s="56"/>
      <c r="EF260" s="56"/>
      <c r="EG260" s="56"/>
      <c r="EH260" s="56"/>
      <c r="EI260" s="56"/>
      <c r="EJ260" s="56"/>
      <c r="EK260" s="56"/>
      <c r="EL260" s="56"/>
      <c r="EM260" s="56"/>
      <c r="EN260" s="56"/>
      <c r="EO260" s="56"/>
      <c r="EP260" s="56"/>
      <c r="EQ260" s="56"/>
      <c r="ER260" s="56"/>
      <c r="ES260" s="56"/>
      <c r="ET260" s="56"/>
      <c r="EU260" s="56"/>
      <c r="EV260" s="56"/>
      <c r="EW260" s="56"/>
      <c r="EX260" s="56"/>
      <c r="EY260" s="56"/>
      <c r="EZ260" s="56"/>
      <c r="FA260" s="56"/>
      <c r="FB260" s="56"/>
      <c r="FC260" s="56"/>
      <c r="FD260" s="56"/>
      <c r="FE260" s="56"/>
      <c r="FF260" s="56"/>
      <c r="FG260" s="56"/>
      <c r="FH260" s="56"/>
      <c r="FI260" s="56"/>
      <c r="FJ260" s="56"/>
      <c r="FK260" s="56"/>
      <c r="FL260" s="56"/>
      <c r="FM260" s="56"/>
      <c r="FN260" s="56"/>
      <c r="FO260" s="56"/>
      <c r="FP260" s="56"/>
      <c r="FQ260" s="56"/>
      <c r="FR260" s="56"/>
      <c r="FS260" s="56"/>
      <c r="FT260" s="56"/>
      <c r="FU260" s="56"/>
      <c r="FV260" s="56"/>
      <c r="FW260" s="56"/>
      <c r="FX260" s="56"/>
      <c r="FY260" s="56"/>
      <c r="FZ260" s="56"/>
      <c r="GA260" s="56"/>
      <c r="GB260" s="56"/>
      <c r="GC260" s="56"/>
      <c r="GD260" s="56"/>
      <c r="GE260" s="56"/>
      <c r="GF260" s="56"/>
      <c r="GG260" s="56"/>
      <c r="GH260" s="56"/>
      <c r="GI260" s="56"/>
      <c r="GJ260" s="56"/>
      <c r="GK260" s="56"/>
      <c r="GL260" s="56"/>
      <c r="GM260" s="56"/>
      <c r="GN260" s="56"/>
      <c r="GO260" s="56"/>
      <c r="GP260" s="56"/>
      <c r="GQ260" s="56"/>
      <c r="GR260" s="56"/>
      <c r="GS260" s="56"/>
      <c r="GT260" s="56"/>
      <c r="GU260" s="56"/>
      <c r="GV260" s="56"/>
      <c r="GW260" s="56"/>
      <c r="GX260" s="56"/>
      <c r="GY260" s="56"/>
      <c r="GZ260" s="56"/>
      <c r="HA260" s="56"/>
      <c r="HB260" s="56"/>
      <c r="HC260" s="56"/>
      <c r="HD260" s="56"/>
      <c r="HE260" s="56"/>
      <c r="HF260" s="56"/>
      <c r="HG260" s="56"/>
      <c r="HH260" s="56"/>
      <c r="HI260" s="56"/>
      <c r="HJ260" s="56"/>
      <c r="HK260" s="56"/>
      <c r="HL260" s="56"/>
      <c r="HM260" s="56"/>
      <c r="HN260" s="56"/>
      <c r="HO260" s="56"/>
      <c r="HP260" s="56"/>
      <c r="HQ260" s="56"/>
      <c r="HR260" s="56"/>
      <c r="HS260" s="56"/>
      <c r="HT260" s="56"/>
      <c r="HU260" s="56"/>
      <c r="HV260" s="56"/>
      <c r="HW260" s="56"/>
      <c r="HX260" s="56"/>
      <c r="HY260" s="56"/>
      <c r="HZ260" s="56"/>
      <c r="IA260" s="56"/>
      <c r="IB260" s="56"/>
      <c r="IC260" s="56"/>
      <c r="ID260" s="56"/>
      <c r="IE260" s="56"/>
      <c r="IF260" s="56"/>
      <c r="IG260" s="56"/>
      <c r="IH260" s="56"/>
      <c r="II260" s="56"/>
      <c r="IJ260" s="56"/>
      <c r="IK260" s="56"/>
      <c r="IL260" s="56"/>
      <c r="IM260" s="56"/>
      <c r="IN260" s="56"/>
      <c r="IO260" s="56"/>
      <c r="IP260" s="56"/>
      <c r="IQ260" s="56"/>
      <c r="IR260" s="56"/>
      <c r="IS260" s="56"/>
      <c r="IT260" s="56"/>
      <c r="IU260" s="56"/>
    </row>
    <row r="261" spans="1:255" ht="12.75">
      <c r="A261" s="57" t="s">
        <v>1604</v>
      </c>
      <c r="B261" s="54" t="s">
        <v>410</v>
      </c>
      <c r="C261" s="55">
        <v>8</v>
      </c>
      <c r="D261" s="331">
        <v>1000</v>
      </c>
      <c r="E261" s="186" t="s">
        <v>83</v>
      </c>
      <c r="F261" s="201" t="s">
        <v>1824</v>
      </c>
      <c r="G261" s="186" t="s">
        <v>1871</v>
      </c>
      <c r="H261" s="55" t="s">
        <v>2252</v>
      </c>
      <c r="I261" s="55" t="s">
        <v>1256</v>
      </c>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c r="AS261" s="56"/>
      <c r="AT261" s="56"/>
      <c r="AU261" s="56"/>
      <c r="AV261" s="56"/>
      <c r="AW261" s="56"/>
      <c r="AX261" s="56"/>
      <c r="AY261" s="56"/>
      <c r="AZ261" s="56"/>
      <c r="BA261" s="56"/>
      <c r="BB261" s="56"/>
      <c r="BC261" s="56"/>
      <c r="BD261" s="56"/>
      <c r="BE261" s="56"/>
      <c r="BF261" s="56"/>
      <c r="BG261" s="56"/>
      <c r="BH261" s="56"/>
      <c r="BI261" s="56"/>
      <c r="BJ261" s="56"/>
      <c r="BK261" s="56"/>
      <c r="BL261" s="56"/>
      <c r="BM261" s="56"/>
      <c r="BN261" s="56"/>
      <c r="BO261" s="56"/>
      <c r="BP261" s="56"/>
      <c r="BQ261" s="56"/>
      <c r="BR261" s="56"/>
      <c r="BS261" s="56"/>
      <c r="BT261" s="56"/>
      <c r="BU261" s="56"/>
      <c r="BV261" s="56"/>
      <c r="BW261" s="56"/>
      <c r="BX261" s="56"/>
      <c r="BY261" s="56"/>
      <c r="BZ261" s="56"/>
      <c r="CA261" s="56"/>
      <c r="CB261" s="56"/>
      <c r="CC261" s="56"/>
      <c r="CD261" s="56"/>
      <c r="CE261" s="56"/>
      <c r="CF261" s="56"/>
      <c r="CG261" s="56"/>
      <c r="CH261" s="56"/>
      <c r="CI261" s="56"/>
      <c r="CJ261" s="56"/>
      <c r="CK261" s="56"/>
      <c r="CL261" s="56"/>
      <c r="CM261" s="56"/>
      <c r="CN261" s="56"/>
      <c r="CO261" s="56"/>
      <c r="CP261" s="56"/>
      <c r="CQ261" s="56"/>
      <c r="CR261" s="56"/>
      <c r="CS261" s="56"/>
      <c r="CT261" s="56"/>
      <c r="CU261" s="56"/>
      <c r="CV261" s="56"/>
      <c r="CW261" s="56"/>
      <c r="CX261" s="56"/>
      <c r="CY261" s="56"/>
      <c r="CZ261" s="56"/>
      <c r="DA261" s="56"/>
      <c r="DB261" s="56"/>
      <c r="DC261" s="56"/>
      <c r="DD261" s="56"/>
      <c r="DE261" s="56"/>
      <c r="DF261" s="56"/>
      <c r="DG261" s="56"/>
      <c r="DH261" s="56"/>
      <c r="DI261" s="56"/>
      <c r="DJ261" s="56"/>
      <c r="DK261" s="56"/>
      <c r="DL261" s="56"/>
      <c r="DM261" s="56"/>
      <c r="DN261" s="56"/>
      <c r="DO261" s="56"/>
      <c r="DP261" s="56"/>
      <c r="DQ261" s="56"/>
      <c r="DR261" s="56"/>
      <c r="DS261" s="56"/>
      <c r="DT261" s="56"/>
      <c r="DU261" s="56"/>
      <c r="DV261" s="56"/>
      <c r="DW261" s="56"/>
      <c r="DX261" s="56"/>
      <c r="DY261" s="56"/>
      <c r="DZ261" s="56"/>
      <c r="EA261" s="56"/>
      <c r="EB261" s="56"/>
      <c r="EC261" s="56"/>
      <c r="ED261" s="56"/>
      <c r="EE261" s="56"/>
      <c r="EF261" s="56"/>
      <c r="EG261" s="56"/>
      <c r="EH261" s="56"/>
      <c r="EI261" s="56"/>
      <c r="EJ261" s="56"/>
      <c r="EK261" s="56"/>
      <c r="EL261" s="56"/>
      <c r="EM261" s="56"/>
      <c r="EN261" s="56"/>
      <c r="EO261" s="56"/>
      <c r="EP261" s="56"/>
      <c r="EQ261" s="56"/>
      <c r="ER261" s="56"/>
      <c r="ES261" s="56"/>
      <c r="ET261" s="56"/>
      <c r="EU261" s="56"/>
      <c r="EV261" s="56"/>
      <c r="EW261" s="56"/>
      <c r="EX261" s="56"/>
      <c r="EY261" s="56"/>
      <c r="EZ261" s="56"/>
      <c r="FA261" s="56"/>
      <c r="FB261" s="56"/>
      <c r="FC261" s="56"/>
      <c r="FD261" s="56"/>
      <c r="FE261" s="56"/>
      <c r="FF261" s="56"/>
      <c r="FG261" s="56"/>
      <c r="FH261" s="56"/>
      <c r="FI261" s="56"/>
      <c r="FJ261" s="56"/>
      <c r="FK261" s="56"/>
      <c r="FL261" s="56"/>
      <c r="FM261" s="56"/>
      <c r="FN261" s="56"/>
      <c r="FO261" s="56"/>
      <c r="FP261" s="56"/>
      <c r="FQ261" s="56"/>
      <c r="FR261" s="56"/>
      <c r="FS261" s="56"/>
      <c r="FT261" s="56"/>
      <c r="FU261" s="56"/>
      <c r="FV261" s="56"/>
      <c r="FW261" s="56"/>
      <c r="FX261" s="56"/>
      <c r="FY261" s="56"/>
      <c r="FZ261" s="56"/>
      <c r="GA261" s="56"/>
      <c r="GB261" s="56"/>
      <c r="GC261" s="56"/>
      <c r="GD261" s="56"/>
      <c r="GE261" s="56"/>
      <c r="GF261" s="56"/>
      <c r="GG261" s="56"/>
      <c r="GH261" s="56"/>
      <c r="GI261" s="56"/>
      <c r="GJ261" s="56"/>
      <c r="GK261" s="56"/>
      <c r="GL261" s="56"/>
      <c r="GM261" s="56"/>
      <c r="GN261" s="56"/>
      <c r="GO261" s="56"/>
      <c r="GP261" s="56"/>
      <c r="GQ261" s="56"/>
      <c r="GR261" s="56"/>
      <c r="GS261" s="56"/>
      <c r="GT261" s="56"/>
      <c r="GU261" s="56"/>
      <c r="GV261" s="56"/>
      <c r="GW261" s="56"/>
      <c r="GX261" s="56"/>
      <c r="GY261" s="56"/>
      <c r="GZ261" s="56"/>
      <c r="HA261" s="56"/>
      <c r="HB261" s="56"/>
      <c r="HC261" s="56"/>
      <c r="HD261" s="56"/>
      <c r="HE261" s="56"/>
      <c r="HF261" s="56"/>
      <c r="HG261" s="56"/>
      <c r="HH261" s="56"/>
      <c r="HI261" s="56"/>
      <c r="HJ261" s="56"/>
      <c r="HK261" s="56"/>
      <c r="HL261" s="56"/>
      <c r="HM261" s="56"/>
      <c r="HN261" s="56"/>
      <c r="HO261" s="56"/>
      <c r="HP261" s="56"/>
      <c r="HQ261" s="56"/>
      <c r="HR261" s="56"/>
      <c r="HS261" s="56"/>
      <c r="HT261" s="56"/>
      <c r="HU261" s="56"/>
      <c r="HV261" s="56"/>
      <c r="HW261" s="56"/>
      <c r="HX261" s="56"/>
      <c r="HY261" s="56"/>
      <c r="HZ261" s="56"/>
      <c r="IA261" s="56"/>
      <c r="IB261" s="56"/>
      <c r="IC261" s="56"/>
      <c r="ID261" s="56"/>
      <c r="IE261" s="56"/>
      <c r="IF261" s="56"/>
      <c r="IG261" s="56"/>
      <c r="IH261" s="56"/>
      <c r="II261" s="56"/>
      <c r="IJ261" s="56"/>
      <c r="IK261" s="56"/>
      <c r="IL261" s="56"/>
      <c r="IM261" s="56"/>
      <c r="IN261" s="56"/>
      <c r="IO261" s="56"/>
      <c r="IP261" s="56"/>
      <c r="IQ261" s="56"/>
      <c r="IR261" s="56"/>
      <c r="IS261" s="56"/>
      <c r="IT261" s="56"/>
      <c r="IU261" s="56"/>
    </row>
    <row r="262" spans="1:255" ht="12.75">
      <c r="A262" s="57" t="s">
        <v>1604</v>
      </c>
      <c r="B262" s="54" t="s">
        <v>410</v>
      </c>
      <c r="C262" s="55">
        <v>8</v>
      </c>
      <c r="D262" s="331">
        <v>1000</v>
      </c>
      <c r="E262" s="186" t="s">
        <v>84</v>
      </c>
      <c r="F262" s="201" t="s">
        <v>1825</v>
      </c>
      <c r="G262" s="186" t="s">
        <v>1872</v>
      </c>
      <c r="H262" s="55" t="s">
        <v>2252</v>
      </c>
      <c r="I262" s="55" t="s">
        <v>1256</v>
      </c>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c r="AS262" s="56"/>
      <c r="AT262" s="56"/>
      <c r="AU262" s="56"/>
      <c r="AV262" s="56"/>
      <c r="AW262" s="56"/>
      <c r="AX262" s="56"/>
      <c r="AY262" s="56"/>
      <c r="AZ262" s="56"/>
      <c r="BA262" s="56"/>
      <c r="BB262" s="56"/>
      <c r="BC262" s="56"/>
      <c r="BD262" s="56"/>
      <c r="BE262" s="56"/>
      <c r="BF262" s="56"/>
      <c r="BG262" s="56"/>
      <c r="BH262" s="56"/>
      <c r="BI262" s="56"/>
      <c r="BJ262" s="56"/>
      <c r="BK262" s="56"/>
      <c r="BL262" s="56"/>
      <c r="BM262" s="56"/>
      <c r="BN262" s="56"/>
      <c r="BO262" s="56"/>
      <c r="BP262" s="56"/>
      <c r="BQ262" s="56"/>
      <c r="BR262" s="56"/>
      <c r="BS262" s="56"/>
      <c r="BT262" s="56"/>
      <c r="BU262" s="56"/>
      <c r="BV262" s="56"/>
      <c r="BW262" s="56"/>
      <c r="BX262" s="56"/>
      <c r="BY262" s="56"/>
      <c r="BZ262" s="56"/>
      <c r="CA262" s="56"/>
      <c r="CB262" s="56"/>
      <c r="CC262" s="56"/>
      <c r="CD262" s="56"/>
      <c r="CE262" s="56"/>
      <c r="CF262" s="56"/>
      <c r="CG262" s="56"/>
      <c r="CH262" s="56"/>
      <c r="CI262" s="56"/>
      <c r="CJ262" s="56"/>
      <c r="CK262" s="56"/>
      <c r="CL262" s="56"/>
      <c r="CM262" s="56"/>
      <c r="CN262" s="56"/>
      <c r="CO262" s="56"/>
      <c r="CP262" s="56"/>
      <c r="CQ262" s="56"/>
      <c r="CR262" s="56"/>
      <c r="CS262" s="56"/>
      <c r="CT262" s="56"/>
      <c r="CU262" s="56"/>
      <c r="CV262" s="56"/>
      <c r="CW262" s="56"/>
      <c r="CX262" s="56"/>
      <c r="CY262" s="56"/>
      <c r="CZ262" s="56"/>
      <c r="DA262" s="56"/>
      <c r="DB262" s="56"/>
      <c r="DC262" s="56"/>
      <c r="DD262" s="56"/>
      <c r="DE262" s="56"/>
      <c r="DF262" s="56"/>
      <c r="DG262" s="56"/>
      <c r="DH262" s="56"/>
      <c r="DI262" s="56"/>
      <c r="DJ262" s="56"/>
      <c r="DK262" s="56"/>
      <c r="DL262" s="56"/>
      <c r="DM262" s="56"/>
      <c r="DN262" s="56"/>
      <c r="DO262" s="56"/>
      <c r="DP262" s="56"/>
      <c r="DQ262" s="56"/>
      <c r="DR262" s="56"/>
      <c r="DS262" s="56"/>
      <c r="DT262" s="56"/>
      <c r="DU262" s="56"/>
      <c r="DV262" s="56"/>
      <c r="DW262" s="56"/>
      <c r="DX262" s="56"/>
      <c r="DY262" s="56"/>
      <c r="DZ262" s="56"/>
      <c r="EA262" s="56"/>
      <c r="EB262" s="56"/>
      <c r="EC262" s="56"/>
      <c r="ED262" s="56"/>
      <c r="EE262" s="56"/>
      <c r="EF262" s="56"/>
      <c r="EG262" s="56"/>
      <c r="EH262" s="56"/>
      <c r="EI262" s="56"/>
      <c r="EJ262" s="56"/>
      <c r="EK262" s="56"/>
      <c r="EL262" s="56"/>
      <c r="EM262" s="56"/>
      <c r="EN262" s="56"/>
      <c r="EO262" s="56"/>
      <c r="EP262" s="56"/>
      <c r="EQ262" s="56"/>
      <c r="ER262" s="56"/>
      <c r="ES262" s="56"/>
      <c r="ET262" s="56"/>
      <c r="EU262" s="56"/>
      <c r="EV262" s="56"/>
      <c r="EW262" s="56"/>
      <c r="EX262" s="56"/>
      <c r="EY262" s="56"/>
      <c r="EZ262" s="56"/>
      <c r="FA262" s="56"/>
      <c r="FB262" s="56"/>
      <c r="FC262" s="56"/>
      <c r="FD262" s="56"/>
      <c r="FE262" s="56"/>
      <c r="FF262" s="56"/>
      <c r="FG262" s="56"/>
      <c r="FH262" s="56"/>
      <c r="FI262" s="56"/>
      <c r="FJ262" s="56"/>
      <c r="FK262" s="56"/>
      <c r="FL262" s="56"/>
      <c r="FM262" s="56"/>
      <c r="FN262" s="56"/>
      <c r="FO262" s="56"/>
      <c r="FP262" s="56"/>
      <c r="FQ262" s="56"/>
      <c r="FR262" s="56"/>
      <c r="FS262" s="56"/>
      <c r="FT262" s="56"/>
      <c r="FU262" s="56"/>
      <c r="FV262" s="56"/>
      <c r="FW262" s="56"/>
      <c r="FX262" s="56"/>
      <c r="FY262" s="56"/>
      <c r="FZ262" s="56"/>
      <c r="GA262" s="56"/>
      <c r="GB262" s="56"/>
      <c r="GC262" s="56"/>
      <c r="GD262" s="56"/>
      <c r="GE262" s="56"/>
      <c r="GF262" s="56"/>
      <c r="GG262" s="56"/>
      <c r="GH262" s="56"/>
      <c r="GI262" s="56"/>
      <c r="GJ262" s="56"/>
      <c r="GK262" s="56"/>
      <c r="GL262" s="56"/>
      <c r="GM262" s="56"/>
      <c r="GN262" s="56"/>
      <c r="GO262" s="56"/>
      <c r="GP262" s="56"/>
      <c r="GQ262" s="56"/>
      <c r="GR262" s="56"/>
      <c r="GS262" s="56"/>
      <c r="GT262" s="56"/>
      <c r="GU262" s="56"/>
      <c r="GV262" s="56"/>
      <c r="GW262" s="56"/>
      <c r="GX262" s="56"/>
      <c r="GY262" s="56"/>
      <c r="GZ262" s="56"/>
      <c r="HA262" s="56"/>
      <c r="HB262" s="56"/>
      <c r="HC262" s="56"/>
      <c r="HD262" s="56"/>
      <c r="HE262" s="56"/>
      <c r="HF262" s="56"/>
      <c r="HG262" s="56"/>
      <c r="HH262" s="56"/>
      <c r="HI262" s="56"/>
      <c r="HJ262" s="56"/>
      <c r="HK262" s="56"/>
      <c r="HL262" s="56"/>
      <c r="HM262" s="56"/>
      <c r="HN262" s="56"/>
      <c r="HO262" s="56"/>
      <c r="HP262" s="56"/>
      <c r="HQ262" s="56"/>
      <c r="HR262" s="56"/>
      <c r="HS262" s="56"/>
      <c r="HT262" s="56"/>
      <c r="HU262" s="56"/>
      <c r="HV262" s="56"/>
      <c r="HW262" s="56"/>
      <c r="HX262" s="56"/>
      <c r="HY262" s="56"/>
      <c r="HZ262" s="56"/>
      <c r="IA262" s="56"/>
      <c r="IB262" s="56"/>
      <c r="IC262" s="56"/>
      <c r="ID262" s="56"/>
      <c r="IE262" s="56"/>
      <c r="IF262" s="56"/>
      <c r="IG262" s="56"/>
      <c r="IH262" s="56"/>
      <c r="II262" s="56"/>
      <c r="IJ262" s="56"/>
      <c r="IK262" s="56"/>
      <c r="IL262" s="56"/>
      <c r="IM262" s="56"/>
      <c r="IN262" s="56"/>
      <c r="IO262" s="56"/>
      <c r="IP262" s="56"/>
      <c r="IQ262" s="56"/>
      <c r="IR262" s="56"/>
      <c r="IS262" s="56"/>
      <c r="IT262" s="56"/>
      <c r="IU262" s="56"/>
    </row>
    <row r="263" spans="1:255" ht="12.75">
      <c r="A263" s="57" t="s">
        <v>1604</v>
      </c>
      <c r="B263" s="54" t="s">
        <v>407</v>
      </c>
      <c r="C263" s="55">
        <v>8</v>
      </c>
      <c r="D263" s="55">
        <v>4750</v>
      </c>
      <c r="E263" s="186" t="s">
        <v>85</v>
      </c>
      <c r="F263" s="201" t="s">
        <v>1826</v>
      </c>
      <c r="G263" s="186" t="s">
        <v>1872</v>
      </c>
      <c r="H263" s="55" t="s">
        <v>2252</v>
      </c>
      <c r="I263" s="55" t="s">
        <v>1256</v>
      </c>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DK263" s="56"/>
      <c r="DL263" s="56"/>
      <c r="DM263" s="56"/>
      <c r="DN263" s="56"/>
      <c r="DO263" s="56"/>
      <c r="DP263" s="56"/>
      <c r="DQ263" s="56"/>
      <c r="DR263" s="56"/>
      <c r="DS263" s="56"/>
      <c r="DT263" s="56"/>
      <c r="DU263" s="56"/>
      <c r="DV263" s="56"/>
      <c r="DW263" s="56"/>
      <c r="DX263" s="56"/>
      <c r="DY263" s="56"/>
      <c r="DZ263" s="56"/>
      <c r="EA263" s="56"/>
      <c r="EB263" s="56"/>
      <c r="EC263" s="56"/>
      <c r="ED263" s="56"/>
      <c r="EE263" s="56"/>
      <c r="EF263" s="56"/>
      <c r="EG263" s="56"/>
      <c r="EH263" s="56"/>
      <c r="EI263" s="56"/>
      <c r="EJ263" s="56"/>
      <c r="EK263" s="56"/>
      <c r="EL263" s="56"/>
      <c r="EM263" s="56"/>
      <c r="EN263" s="56"/>
      <c r="EO263" s="56"/>
      <c r="EP263" s="56"/>
      <c r="EQ263" s="56"/>
      <c r="ER263" s="56"/>
      <c r="ES263" s="56"/>
      <c r="ET263" s="56"/>
      <c r="EU263" s="56"/>
      <c r="EV263" s="56"/>
      <c r="EW263" s="56"/>
      <c r="EX263" s="56"/>
      <c r="EY263" s="56"/>
      <c r="EZ263" s="56"/>
      <c r="FA263" s="56"/>
      <c r="FB263" s="56"/>
      <c r="FC263" s="56"/>
      <c r="FD263" s="56"/>
      <c r="FE263" s="56"/>
      <c r="FF263" s="56"/>
      <c r="FG263" s="56"/>
      <c r="FH263" s="56"/>
      <c r="FI263" s="56"/>
      <c r="FJ263" s="56"/>
      <c r="FK263" s="56"/>
      <c r="FL263" s="56"/>
      <c r="FM263" s="56"/>
      <c r="FN263" s="56"/>
      <c r="FO263" s="56"/>
      <c r="FP263" s="56"/>
      <c r="FQ263" s="56"/>
      <c r="FR263" s="56"/>
      <c r="FS263" s="56"/>
      <c r="FT263" s="56"/>
      <c r="FU263" s="56"/>
      <c r="FV263" s="56"/>
      <c r="FW263" s="56"/>
      <c r="FX263" s="56"/>
      <c r="FY263" s="56"/>
      <c r="FZ263" s="56"/>
      <c r="GA263" s="56"/>
      <c r="GB263" s="56"/>
      <c r="GC263" s="56"/>
      <c r="GD263" s="56"/>
      <c r="GE263" s="56"/>
      <c r="GF263" s="56"/>
      <c r="GG263" s="56"/>
      <c r="GH263" s="56"/>
      <c r="GI263" s="56"/>
      <c r="GJ263" s="56"/>
      <c r="GK263" s="56"/>
      <c r="GL263" s="56"/>
      <c r="GM263" s="56"/>
      <c r="GN263" s="56"/>
      <c r="GO263" s="56"/>
      <c r="GP263" s="56"/>
      <c r="GQ263" s="56"/>
      <c r="GR263" s="56"/>
      <c r="GS263" s="56"/>
      <c r="GT263" s="56"/>
      <c r="GU263" s="56"/>
      <c r="GV263" s="56"/>
      <c r="GW263" s="56"/>
      <c r="GX263" s="56"/>
      <c r="GY263" s="56"/>
      <c r="GZ263" s="56"/>
      <c r="HA263" s="56"/>
      <c r="HB263" s="56"/>
      <c r="HC263" s="56"/>
      <c r="HD263" s="56"/>
      <c r="HE263" s="56"/>
      <c r="HF263" s="56"/>
      <c r="HG263" s="56"/>
      <c r="HH263" s="56"/>
      <c r="HI263" s="56"/>
      <c r="HJ263" s="56"/>
      <c r="HK263" s="56"/>
      <c r="HL263" s="56"/>
      <c r="HM263" s="56"/>
      <c r="HN263" s="56"/>
      <c r="HO263" s="56"/>
      <c r="HP263" s="56"/>
      <c r="HQ263" s="56"/>
      <c r="HR263" s="56"/>
      <c r="HS263" s="56"/>
      <c r="HT263" s="56"/>
      <c r="HU263" s="56"/>
      <c r="HV263" s="56"/>
      <c r="HW263" s="56"/>
      <c r="HX263" s="56"/>
      <c r="HY263" s="56"/>
      <c r="HZ263" s="56"/>
      <c r="IA263" s="56"/>
      <c r="IB263" s="56"/>
      <c r="IC263" s="56"/>
      <c r="ID263" s="56"/>
      <c r="IE263" s="56"/>
      <c r="IF263" s="56"/>
      <c r="IG263" s="56"/>
      <c r="IH263" s="56"/>
      <c r="II263" s="56"/>
      <c r="IJ263" s="56"/>
      <c r="IK263" s="56"/>
      <c r="IL263" s="56"/>
      <c r="IM263" s="56"/>
      <c r="IN263" s="56"/>
      <c r="IO263" s="56"/>
      <c r="IP263" s="56"/>
      <c r="IQ263" s="56"/>
      <c r="IR263" s="56"/>
      <c r="IS263" s="56"/>
      <c r="IT263" s="56"/>
      <c r="IU263" s="56"/>
    </row>
    <row r="264" spans="1:255" ht="12.75">
      <c r="A264" s="57" t="s">
        <v>1604</v>
      </c>
      <c r="B264" s="54" t="s">
        <v>409</v>
      </c>
      <c r="C264" s="55">
        <v>8</v>
      </c>
      <c r="D264" s="331">
        <v>2850</v>
      </c>
      <c r="E264" s="186" t="s">
        <v>86</v>
      </c>
      <c r="F264" s="201" t="s">
        <v>1827</v>
      </c>
      <c r="G264" s="186" t="s">
        <v>1872</v>
      </c>
      <c r="H264" s="55" t="s">
        <v>2252</v>
      </c>
      <c r="I264" s="55" t="s">
        <v>1256</v>
      </c>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56"/>
      <c r="AU264" s="56"/>
      <c r="AV264" s="56"/>
      <c r="AW264" s="56"/>
      <c r="AX264" s="56"/>
      <c r="AY264" s="56"/>
      <c r="AZ264" s="56"/>
      <c r="BA264" s="56"/>
      <c r="BB264" s="56"/>
      <c r="BC264" s="56"/>
      <c r="BD264" s="56"/>
      <c r="BE264" s="56"/>
      <c r="BF264" s="56"/>
      <c r="BG264" s="56"/>
      <c r="BH264" s="56"/>
      <c r="BI264" s="56"/>
      <c r="BJ264" s="56"/>
      <c r="BK264" s="56"/>
      <c r="BL264" s="56"/>
      <c r="BM264" s="56"/>
      <c r="BN264" s="56"/>
      <c r="BO264" s="56"/>
      <c r="BP264" s="56"/>
      <c r="BQ264" s="56"/>
      <c r="BR264" s="56"/>
      <c r="BS264" s="56"/>
      <c r="BT264" s="56"/>
      <c r="BU264" s="56"/>
      <c r="BV264" s="56"/>
      <c r="BW264" s="56"/>
      <c r="BX264" s="56"/>
      <c r="BY264" s="56"/>
      <c r="BZ264" s="56"/>
      <c r="CA264" s="56"/>
      <c r="CB264" s="56"/>
      <c r="CC264" s="56"/>
      <c r="CD264" s="56"/>
      <c r="CE264" s="56"/>
      <c r="CF264" s="56"/>
      <c r="CG264" s="56"/>
      <c r="CH264" s="56"/>
      <c r="CI264" s="56"/>
      <c r="CJ264" s="56"/>
      <c r="CK264" s="56"/>
      <c r="CL264" s="56"/>
      <c r="CM264" s="56"/>
      <c r="CN264" s="56"/>
      <c r="CO264" s="56"/>
      <c r="CP264" s="56"/>
      <c r="CQ264" s="56"/>
      <c r="CR264" s="56"/>
      <c r="CS264" s="56"/>
      <c r="CT264" s="56"/>
      <c r="CU264" s="56"/>
      <c r="CV264" s="56"/>
      <c r="CW264" s="56"/>
      <c r="CX264" s="56"/>
      <c r="CY264" s="56"/>
      <c r="CZ264" s="56"/>
      <c r="DA264" s="56"/>
      <c r="DB264" s="56"/>
      <c r="DC264" s="56"/>
      <c r="DD264" s="56"/>
      <c r="DE264" s="56"/>
      <c r="DF264" s="56"/>
      <c r="DG264" s="56"/>
      <c r="DH264" s="56"/>
      <c r="DI264" s="56"/>
      <c r="DJ264" s="56"/>
      <c r="DK264" s="56"/>
      <c r="DL264" s="56"/>
      <c r="DM264" s="56"/>
      <c r="DN264" s="56"/>
      <c r="DO264" s="56"/>
      <c r="DP264" s="56"/>
      <c r="DQ264" s="56"/>
      <c r="DR264" s="56"/>
      <c r="DS264" s="56"/>
      <c r="DT264" s="56"/>
      <c r="DU264" s="56"/>
      <c r="DV264" s="56"/>
      <c r="DW264" s="56"/>
      <c r="DX264" s="56"/>
      <c r="DY264" s="56"/>
      <c r="DZ264" s="56"/>
      <c r="EA264" s="56"/>
      <c r="EB264" s="56"/>
      <c r="EC264" s="56"/>
      <c r="ED264" s="56"/>
      <c r="EE264" s="56"/>
      <c r="EF264" s="56"/>
      <c r="EG264" s="56"/>
      <c r="EH264" s="56"/>
      <c r="EI264" s="56"/>
      <c r="EJ264" s="56"/>
      <c r="EK264" s="56"/>
      <c r="EL264" s="56"/>
      <c r="EM264" s="56"/>
      <c r="EN264" s="56"/>
      <c r="EO264" s="56"/>
      <c r="EP264" s="56"/>
      <c r="EQ264" s="56"/>
      <c r="ER264" s="56"/>
      <c r="ES264" s="56"/>
      <c r="ET264" s="56"/>
      <c r="EU264" s="56"/>
      <c r="EV264" s="56"/>
      <c r="EW264" s="56"/>
      <c r="EX264" s="56"/>
      <c r="EY264" s="56"/>
      <c r="EZ264" s="56"/>
      <c r="FA264" s="56"/>
      <c r="FB264" s="56"/>
      <c r="FC264" s="56"/>
      <c r="FD264" s="56"/>
      <c r="FE264" s="56"/>
      <c r="FF264" s="56"/>
      <c r="FG264" s="56"/>
      <c r="FH264" s="56"/>
      <c r="FI264" s="56"/>
      <c r="FJ264" s="56"/>
      <c r="FK264" s="56"/>
      <c r="FL264" s="56"/>
      <c r="FM264" s="56"/>
      <c r="FN264" s="56"/>
      <c r="FO264" s="56"/>
      <c r="FP264" s="56"/>
      <c r="FQ264" s="56"/>
      <c r="FR264" s="56"/>
      <c r="FS264" s="56"/>
      <c r="FT264" s="56"/>
      <c r="FU264" s="56"/>
      <c r="FV264" s="56"/>
      <c r="FW264" s="56"/>
      <c r="FX264" s="56"/>
      <c r="FY264" s="56"/>
      <c r="FZ264" s="56"/>
      <c r="GA264" s="56"/>
      <c r="GB264" s="56"/>
      <c r="GC264" s="56"/>
      <c r="GD264" s="56"/>
      <c r="GE264" s="56"/>
      <c r="GF264" s="56"/>
      <c r="GG264" s="56"/>
      <c r="GH264" s="56"/>
      <c r="GI264" s="56"/>
      <c r="GJ264" s="56"/>
      <c r="GK264" s="56"/>
      <c r="GL264" s="56"/>
      <c r="GM264" s="56"/>
      <c r="GN264" s="56"/>
      <c r="GO264" s="56"/>
      <c r="GP264" s="56"/>
      <c r="GQ264" s="56"/>
      <c r="GR264" s="56"/>
      <c r="GS264" s="56"/>
      <c r="GT264" s="56"/>
      <c r="GU264" s="56"/>
      <c r="GV264" s="56"/>
      <c r="GW264" s="56"/>
      <c r="GX264" s="56"/>
      <c r="GY264" s="56"/>
      <c r="GZ264" s="56"/>
      <c r="HA264" s="56"/>
      <c r="HB264" s="56"/>
      <c r="HC264" s="56"/>
      <c r="HD264" s="56"/>
      <c r="HE264" s="56"/>
      <c r="HF264" s="56"/>
      <c r="HG264" s="56"/>
      <c r="HH264" s="56"/>
      <c r="HI264" s="56"/>
      <c r="HJ264" s="56"/>
      <c r="HK264" s="56"/>
      <c r="HL264" s="56"/>
      <c r="HM264" s="56"/>
      <c r="HN264" s="56"/>
      <c r="HO264" s="56"/>
      <c r="HP264" s="56"/>
      <c r="HQ264" s="56"/>
      <c r="HR264" s="56"/>
      <c r="HS264" s="56"/>
      <c r="HT264" s="56"/>
      <c r="HU264" s="56"/>
      <c r="HV264" s="56"/>
      <c r="HW264" s="56"/>
      <c r="HX264" s="56"/>
      <c r="HY264" s="56"/>
      <c r="HZ264" s="56"/>
      <c r="IA264" s="56"/>
      <c r="IB264" s="56"/>
      <c r="IC264" s="56"/>
      <c r="ID264" s="56"/>
      <c r="IE264" s="56"/>
      <c r="IF264" s="56"/>
      <c r="IG264" s="56"/>
      <c r="IH264" s="56"/>
      <c r="II264" s="56"/>
      <c r="IJ264" s="56"/>
      <c r="IK264" s="56"/>
      <c r="IL264" s="56"/>
      <c r="IM264" s="56"/>
      <c r="IN264" s="56"/>
      <c r="IO264" s="56"/>
      <c r="IP264" s="56"/>
      <c r="IQ264" s="56"/>
      <c r="IR264" s="56"/>
      <c r="IS264" s="56"/>
      <c r="IT264" s="56"/>
      <c r="IU264" s="56"/>
    </row>
    <row r="265" spans="1:255" ht="12.75">
      <c r="A265" s="57" t="s">
        <v>1604</v>
      </c>
      <c r="B265" s="58" t="s">
        <v>3190</v>
      </c>
      <c r="C265" s="55" t="s">
        <v>2246</v>
      </c>
      <c r="D265" s="55">
        <v>950</v>
      </c>
      <c r="E265" s="186" t="s">
        <v>87</v>
      </c>
      <c r="F265" s="201" t="s">
        <v>1828</v>
      </c>
      <c r="G265" s="186" t="s">
        <v>1871</v>
      </c>
      <c r="H265" s="55" t="s">
        <v>2252</v>
      </c>
      <c r="I265" s="55" t="s">
        <v>2128</v>
      </c>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56"/>
      <c r="AX265" s="56"/>
      <c r="AY265" s="56"/>
      <c r="AZ265" s="56"/>
      <c r="BA265" s="56"/>
      <c r="BB265" s="56"/>
      <c r="BC265" s="56"/>
      <c r="BD265" s="56"/>
      <c r="BE265" s="56"/>
      <c r="BF265" s="56"/>
      <c r="BG265" s="56"/>
      <c r="BH265" s="56"/>
      <c r="BI265" s="56"/>
      <c r="BJ265" s="56"/>
      <c r="BK265" s="56"/>
      <c r="BL265" s="56"/>
      <c r="BM265" s="56"/>
      <c r="BN265" s="56"/>
      <c r="BO265" s="56"/>
      <c r="BP265" s="56"/>
      <c r="BQ265" s="56"/>
      <c r="BR265" s="56"/>
      <c r="BS265" s="56"/>
      <c r="BT265" s="56"/>
      <c r="BU265" s="56"/>
      <c r="BV265" s="56"/>
      <c r="BW265" s="56"/>
      <c r="BX265" s="56"/>
      <c r="BY265" s="56"/>
      <c r="BZ265" s="56"/>
      <c r="CA265" s="56"/>
      <c r="CB265" s="56"/>
      <c r="CC265" s="56"/>
      <c r="CD265" s="56"/>
      <c r="CE265" s="56"/>
      <c r="CF265" s="56"/>
      <c r="CG265" s="56"/>
      <c r="CH265" s="56"/>
      <c r="CI265" s="56"/>
      <c r="CJ265" s="56"/>
      <c r="CK265" s="56"/>
      <c r="CL265" s="56"/>
      <c r="CM265" s="56"/>
      <c r="CN265" s="56"/>
      <c r="CO265" s="56"/>
      <c r="CP265" s="56"/>
      <c r="CQ265" s="56"/>
      <c r="CR265" s="56"/>
      <c r="CS265" s="56"/>
      <c r="CT265" s="56"/>
      <c r="CU265" s="56"/>
      <c r="CV265" s="56"/>
      <c r="CW265" s="56"/>
      <c r="CX265" s="56"/>
      <c r="CY265" s="56"/>
      <c r="CZ265" s="56"/>
      <c r="DA265" s="56"/>
      <c r="DB265" s="56"/>
      <c r="DC265" s="56"/>
      <c r="DD265" s="56"/>
      <c r="DE265" s="56"/>
      <c r="DF265" s="56"/>
      <c r="DG265" s="56"/>
      <c r="DH265" s="56"/>
      <c r="DI265" s="56"/>
      <c r="DJ265" s="56"/>
      <c r="DK265" s="56"/>
      <c r="DL265" s="56"/>
      <c r="DM265" s="56"/>
      <c r="DN265" s="56"/>
      <c r="DO265" s="56"/>
      <c r="DP265" s="56"/>
      <c r="DQ265" s="56"/>
      <c r="DR265" s="56"/>
      <c r="DS265" s="56"/>
      <c r="DT265" s="56"/>
      <c r="DU265" s="56"/>
      <c r="DV265" s="56"/>
      <c r="DW265" s="56"/>
      <c r="DX265" s="56"/>
      <c r="DY265" s="56"/>
      <c r="DZ265" s="56"/>
      <c r="EA265" s="56"/>
      <c r="EB265" s="56"/>
      <c r="EC265" s="56"/>
      <c r="ED265" s="56"/>
      <c r="EE265" s="56"/>
      <c r="EF265" s="56"/>
      <c r="EG265" s="56"/>
      <c r="EH265" s="56"/>
      <c r="EI265" s="56"/>
      <c r="EJ265" s="56"/>
      <c r="EK265" s="56"/>
      <c r="EL265" s="56"/>
      <c r="EM265" s="56"/>
      <c r="EN265" s="56"/>
      <c r="EO265" s="56"/>
      <c r="EP265" s="56"/>
      <c r="EQ265" s="56"/>
      <c r="ER265" s="56"/>
      <c r="ES265" s="56"/>
      <c r="ET265" s="56"/>
      <c r="EU265" s="56"/>
      <c r="EV265" s="56"/>
      <c r="EW265" s="56"/>
      <c r="EX265" s="56"/>
      <c r="EY265" s="56"/>
      <c r="EZ265" s="56"/>
      <c r="FA265" s="56"/>
      <c r="FB265" s="56"/>
      <c r="FC265" s="56"/>
      <c r="FD265" s="56"/>
      <c r="FE265" s="56"/>
      <c r="FF265" s="56"/>
      <c r="FG265" s="56"/>
      <c r="FH265" s="56"/>
      <c r="FI265" s="56"/>
      <c r="FJ265" s="56"/>
      <c r="FK265" s="56"/>
      <c r="FL265" s="56"/>
      <c r="FM265" s="56"/>
      <c r="FN265" s="56"/>
      <c r="FO265" s="56"/>
      <c r="FP265" s="56"/>
      <c r="FQ265" s="56"/>
      <c r="FR265" s="56"/>
      <c r="FS265" s="56"/>
      <c r="FT265" s="56"/>
      <c r="FU265" s="56"/>
      <c r="FV265" s="56"/>
      <c r="FW265" s="56"/>
      <c r="FX265" s="56"/>
      <c r="FY265" s="56"/>
      <c r="FZ265" s="56"/>
      <c r="GA265" s="56"/>
      <c r="GB265" s="56"/>
      <c r="GC265" s="56"/>
      <c r="GD265" s="56"/>
      <c r="GE265" s="56"/>
      <c r="GF265" s="56"/>
      <c r="GG265" s="56"/>
      <c r="GH265" s="56"/>
      <c r="GI265" s="56"/>
      <c r="GJ265" s="56"/>
      <c r="GK265" s="56"/>
      <c r="GL265" s="56"/>
      <c r="GM265" s="56"/>
      <c r="GN265" s="56"/>
      <c r="GO265" s="56"/>
      <c r="GP265" s="56"/>
      <c r="GQ265" s="56"/>
      <c r="GR265" s="56"/>
      <c r="GS265" s="56"/>
      <c r="GT265" s="56"/>
      <c r="GU265" s="56"/>
      <c r="GV265" s="56"/>
      <c r="GW265" s="56"/>
      <c r="GX265" s="56"/>
      <c r="GY265" s="56"/>
      <c r="GZ265" s="56"/>
      <c r="HA265" s="56"/>
      <c r="HB265" s="56"/>
      <c r="HC265" s="56"/>
      <c r="HD265" s="56"/>
      <c r="HE265" s="56"/>
      <c r="HF265" s="56"/>
      <c r="HG265" s="56"/>
      <c r="HH265" s="56"/>
      <c r="HI265" s="56"/>
      <c r="HJ265" s="56"/>
      <c r="HK265" s="56"/>
      <c r="HL265" s="56"/>
      <c r="HM265" s="56"/>
      <c r="HN265" s="56"/>
      <c r="HO265" s="56"/>
      <c r="HP265" s="56"/>
      <c r="HQ265" s="56"/>
      <c r="HR265" s="56"/>
      <c r="HS265" s="56"/>
      <c r="HT265" s="56"/>
      <c r="HU265" s="56"/>
      <c r="HV265" s="56"/>
      <c r="HW265" s="56"/>
      <c r="HX265" s="56"/>
      <c r="HY265" s="56"/>
      <c r="HZ265" s="56"/>
      <c r="IA265" s="56"/>
      <c r="IB265" s="56"/>
      <c r="IC265" s="56"/>
      <c r="ID265" s="56"/>
      <c r="IE265" s="56"/>
      <c r="IF265" s="56"/>
      <c r="IG265" s="56"/>
      <c r="IH265" s="56"/>
      <c r="II265" s="56"/>
      <c r="IJ265" s="56"/>
      <c r="IK265" s="56"/>
      <c r="IL265" s="56"/>
      <c r="IM265" s="56"/>
      <c r="IN265" s="56"/>
      <c r="IO265" s="56"/>
      <c r="IP265" s="56"/>
      <c r="IQ265" s="56"/>
      <c r="IR265" s="56"/>
      <c r="IS265" s="56"/>
      <c r="IT265" s="56"/>
      <c r="IU265" s="56"/>
    </row>
    <row r="266" spans="1:255" ht="12.75">
      <c r="A266" s="57" t="s">
        <v>1604</v>
      </c>
      <c r="B266" s="58" t="s">
        <v>3190</v>
      </c>
      <c r="C266" s="55" t="s">
        <v>2246</v>
      </c>
      <c r="D266" s="55">
        <v>950</v>
      </c>
      <c r="E266" s="186" t="s">
        <v>88</v>
      </c>
      <c r="F266" s="201" t="s">
        <v>1829</v>
      </c>
      <c r="G266" s="186" t="s">
        <v>1872</v>
      </c>
      <c r="H266" s="55" t="s">
        <v>2252</v>
      </c>
      <c r="I266" s="55" t="s">
        <v>2128</v>
      </c>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c r="AS266" s="56"/>
      <c r="AT266" s="56"/>
      <c r="AU266" s="56"/>
      <c r="AV266" s="56"/>
      <c r="AW266" s="56"/>
      <c r="AX266" s="56"/>
      <c r="AY266" s="56"/>
      <c r="AZ266" s="56"/>
      <c r="BA266" s="56"/>
      <c r="BB266" s="56"/>
      <c r="BC266" s="56"/>
      <c r="BD266" s="56"/>
      <c r="BE266" s="56"/>
      <c r="BF266" s="56"/>
      <c r="BG266" s="56"/>
      <c r="BH266" s="56"/>
      <c r="BI266" s="56"/>
      <c r="BJ266" s="56"/>
      <c r="BK266" s="56"/>
      <c r="BL266" s="56"/>
      <c r="BM266" s="56"/>
      <c r="BN266" s="56"/>
      <c r="BO266" s="56"/>
      <c r="BP266" s="56"/>
      <c r="BQ266" s="56"/>
      <c r="BR266" s="56"/>
      <c r="BS266" s="56"/>
      <c r="BT266" s="56"/>
      <c r="BU266" s="56"/>
      <c r="BV266" s="56"/>
      <c r="BW266" s="56"/>
      <c r="BX266" s="56"/>
      <c r="BY266" s="56"/>
      <c r="BZ266" s="56"/>
      <c r="CA266" s="56"/>
      <c r="CB266" s="56"/>
      <c r="CC266" s="56"/>
      <c r="CD266" s="56"/>
      <c r="CE266" s="56"/>
      <c r="CF266" s="56"/>
      <c r="CG266" s="56"/>
      <c r="CH266" s="56"/>
      <c r="CI266" s="56"/>
      <c r="CJ266" s="56"/>
      <c r="CK266" s="56"/>
      <c r="CL266" s="56"/>
      <c r="CM266" s="56"/>
      <c r="CN266" s="56"/>
      <c r="CO266" s="56"/>
      <c r="CP266" s="56"/>
      <c r="CQ266" s="56"/>
      <c r="CR266" s="56"/>
      <c r="CS266" s="56"/>
      <c r="CT266" s="56"/>
      <c r="CU266" s="56"/>
      <c r="CV266" s="56"/>
      <c r="CW266" s="56"/>
      <c r="CX266" s="56"/>
      <c r="CY266" s="56"/>
      <c r="CZ266" s="56"/>
      <c r="DA266" s="56"/>
      <c r="DB266" s="56"/>
      <c r="DC266" s="56"/>
      <c r="DD266" s="56"/>
      <c r="DE266" s="56"/>
      <c r="DF266" s="56"/>
      <c r="DG266" s="56"/>
      <c r="DH266" s="56"/>
      <c r="DI266" s="56"/>
      <c r="DJ266" s="56"/>
      <c r="DK266" s="56"/>
      <c r="DL266" s="56"/>
      <c r="DM266" s="56"/>
      <c r="DN266" s="56"/>
      <c r="DO266" s="56"/>
      <c r="DP266" s="56"/>
      <c r="DQ266" s="56"/>
      <c r="DR266" s="56"/>
      <c r="DS266" s="56"/>
      <c r="DT266" s="56"/>
      <c r="DU266" s="56"/>
      <c r="DV266" s="56"/>
      <c r="DW266" s="56"/>
      <c r="DX266" s="56"/>
      <c r="DY266" s="56"/>
      <c r="DZ266" s="56"/>
      <c r="EA266" s="56"/>
      <c r="EB266" s="56"/>
      <c r="EC266" s="56"/>
      <c r="ED266" s="56"/>
      <c r="EE266" s="56"/>
      <c r="EF266" s="56"/>
      <c r="EG266" s="56"/>
      <c r="EH266" s="56"/>
      <c r="EI266" s="56"/>
      <c r="EJ266" s="56"/>
      <c r="EK266" s="56"/>
      <c r="EL266" s="56"/>
      <c r="EM266" s="56"/>
      <c r="EN266" s="56"/>
      <c r="EO266" s="56"/>
      <c r="EP266" s="56"/>
      <c r="EQ266" s="56"/>
      <c r="ER266" s="56"/>
      <c r="ES266" s="56"/>
      <c r="ET266" s="56"/>
      <c r="EU266" s="56"/>
      <c r="EV266" s="56"/>
      <c r="EW266" s="56"/>
      <c r="EX266" s="56"/>
      <c r="EY266" s="56"/>
      <c r="EZ266" s="56"/>
      <c r="FA266" s="56"/>
      <c r="FB266" s="56"/>
      <c r="FC266" s="56"/>
      <c r="FD266" s="56"/>
      <c r="FE266" s="56"/>
      <c r="FF266" s="56"/>
      <c r="FG266" s="56"/>
      <c r="FH266" s="56"/>
      <c r="FI266" s="56"/>
      <c r="FJ266" s="56"/>
      <c r="FK266" s="56"/>
      <c r="FL266" s="56"/>
      <c r="FM266" s="56"/>
      <c r="FN266" s="56"/>
      <c r="FO266" s="56"/>
      <c r="FP266" s="56"/>
      <c r="FQ266" s="56"/>
      <c r="FR266" s="56"/>
      <c r="FS266" s="56"/>
      <c r="FT266" s="56"/>
      <c r="FU266" s="56"/>
      <c r="FV266" s="56"/>
      <c r="FW266" s="56"/>
      <c r="FX266" s="56"/>
      <c r="FY266" s="56"/>
      <c r="FZ266" s="56"/>
      <c r="GA266" s="56"/>
      <c r="GB266" s="56"/>
      <c r="GC266" s="56"/>
      <c r="GD266" s="56"/>
      <c r="GE266" s="56"/>
      <c r="GF266" s="56"/>
      <c r="GG266" s="56"/>
      <c r="GH266" s="56"/>
      <c r="GI266" s="56"/>
      <c r="GJ266" s="56"/>
      <c r="GK266" s="56"/>
      <c r="GL266" s="56"/>
      <c r="GM266" s="56"/>
      <c r="GN266" s="56"/>
      <c r="GO266" s="56"/>
      <c r="GP266" s="56"/>
      <c r="GQ266" s="56"/>
      <c r="GR266" s="56"/>
      <c r="GS266" s="56"/>
      <c r="GT266" s="56"/>
      <c r="GU266" s="56"/>
      <c r="GV266" s="56"/>
      <c r="GW266" s="56"/>
      <c r="GX266" s="56"/>
      <c r="GY266" s="56"/>
      <c r="GZ266" s="56"/>
      <c r="HA266" s="56"/>
      <c r="HB266" s="56"/>
      <c r="HC266" s="56"/>
      <c r="HD266" s="56"/>
      <c r="HE266" s="56"/>
      <c r="HF266" s="56"/>
      <c r="HG266" s="56"/>
      <c r="HH266" s="56"/>
      <c r="HI266" s="56"/>
      <c r="HJ266" s="56"/>
      <c r="HK266" s="56"/>
      <c r="HL266" s="56"/>
      <c r="HM266" s="56"/>
      <c r="HN266" s="56"/>
      <c r="HO266" s="56"/>
      <c r="HP266" s="56"/>
      <c r="HQ266" s="56"/>
      <c r="HR266" s="56"/>
      <c r="HS266" s="56"/>
      <c r="HT266" s="56"/>
      <c r="HU266" s="56"/>
      <c r="HV266" s="56"/>
      <c r="HW266" s="56"/>
      <c r="HX266" s="56"/>
      <c r="HY266" s="56"/>
      <c r="HZ266" s="56"/>
      <c r="IA266" s="56"/>
      <c r="IB266" s="56"/>
      <c r="IC266" s="56"/>
      <c r="ID266" s="56"/>
      <c r="IE266" s="56"/>
      <c r="IF266" s="56"/>
      <c r="IG266" s="56"/>
      <c r="IH266" s="56"/>
      <c r="II266" s="56"/>
      <c r="IJ266" s="56"/>
      <c r="IK266" s="56"/>
      <c r="IL266" s="56"/>
      <c r="IM266" s="56"/>
      <c r="IN266" s="56"/>
      <c r="IO266" s="56"/>
      <c r="IP266" s="56"/>
      <c r="IQ266" s="56"/>
      <c r="IR266" s="56"/>
      <c r="IS266" s="56"/>
      <c r="IT266" s="56"/>
      <c r="IU266" s="56"/>
    </row>
    <row r="267" spans="1:255" ht="12.75">
      <c r="A267" s="57" t="s">
        <v>1604</v>
      </c>
      <c r="B267" s="58" t="s">
        <v>3348</v>
      </c>
      <c r="C267" s="55" t="s">
        <v>2246</v>
      </c>
      <c r="D267" s="55">
        <v>2850</v>
      </c>
      <c r="E267" s="186" t="s">
        <v>89</v>
      </c>
      <c r="F267" s="201" t="s">
        <v>1830</v>
      </c>
      <c r="G267" s="186" t="s">
        <v>1872</v>
      </c>
      <c r="H267" s="55" t="s">
        <v>2252</v>
      </c>
      <c r="I267" s="55" t="s">
        <v>2128</v>
      </c>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c r="AS267" s="56"/>
      <c r="AT267" s="56"/>
      <c r="AU267" s="56"/>
      <c r="AV267" s="56"/>
      <c r="AW267" s="56"/>
      <c r="AX267" s="56"/>
      <c r="AY267" s="56"/>
      <c r="AZ267" s="56"/>
      <c r="BA267" s="56"/>
      <c r="BB267" s="56"/>
      <c r="BC267" s="56"/>
      <c r="BD267" s="56"/>
      <c r="BE267" s="56"/>
      <c r="BF267" s="56"/>
      <c r="BG267" s="56"/>
      <c r="BH267" s="56"/>
      <c r="BI267" s="56"/>
      <c r="BJ267" s="56"/>
      <c r="BK267" s="56"/>
      <c r="BL267" s="56"/>
      <c r="BM267" s="56"/>
      <c r="BN267" s="56"/>
      <c r="BO267" s="56"/>
      <c r="BP267" s="56"/>
      <c r="BQ267" s="56"/>
      <c r="BR267" s="56"/>
      <c r="BS267" s="56"/>
      <c r="BT267" s="56"/>
      <c r="BU267" s="56"/>
      <c r="BV267" s="56"/>
      <c r="BW267" s="56"/>
      <c r="BX267" s="56"/>
      <c r="BY267" s="56"/>
      <c r="BZ267" s="56"/>
      <c r="CA267" s="56"/>
      <c r="CB267" s="56"/>
      <c r="CC267" s="56"/>
      <c r="CD267" s="56"/>
      <c r="CE267" s="56"/>
      <c r="CF267" s="56"/>
      <c r="CG267" s="56"/>
      <c r="CH267" s="56"/>
      <c r="CI267" s="56"/>
      <c r="CJ267" s="56"/>
      <c r="CK267" s="56"/>
      <c r="CL267" s="56"/>
      <c r="CM267" s="56"/>
      <c r="CN267" s="56"/>
      <c r="CO267" s="56"/>
      <c r="CP267" s="56"/>
      <c r="CQ267" s="56"/>
      <c r="CR267" s="56"/>
      <c r="CS267" s="56"/>
      <c r="CT267" s="56"/>
      <c r="CU267" s="56"/>
      <c r="CV267" s="56"/>
      <c r="CW267" s="56"/>
      <c r="CX267" s="56"/>
      <c r="CY267" s="56"/>
      <c r="CZ267" s="56"/>
      <c r="DA267" s="56"/>
      <c r="DB267" s="56"/>
      <c r="DC267" s="56"/>
      <c r="DD267" s="56"/>
      <c r="DE267" s="56"/>
      <c r="DF267" s="56"/>
      <c r="DG267" s="56"/>
      <c r="DH267" s="56"/>
      <c r="DI267" s="56"/>
      <c r="DJ267" s="56"/>
      <c r="DK267" s="56"/>
      <c r="DL267" s="56"/>
      <c r="DM267" s="56"/>
      <c r="DN267" s="56"/>
      <c r="DO267" s="56"/>
      <c r="DP267" s="56"/>
      <c r="DQ267" s="56"/>
      <c r="DR267" s="56"/>
      <c r="DS267" s="56"/>
      <c r="DT267" s="56"/>
      <c r="DU267" s="56"/>
      <c r="DV267" s="56"/>
      <c r="DW267" s="56"/>
      <c r="DX267" s="56"/>
      <c r="DY267" s="56"/>
      <c r="DZ267" s="56"/>
      <c r="EA267" s="56"/>
      <c r="EB267" s="56"/>
      <c r="EC267" s="56"/>
      <c r="ED267" s="56"/>
      <c r="EE267" s="56"/>
      <c r="EF267" s="56"/>
      <c r="EG267" s="56"/>
      <c r="EH267" s="56"/>
      <c r="EI267" s="56"/>
      <c r="EJ267" s="56"/>
      <c r="EK267" s="56"/>
      <c r="EL267" s="56"/>
      <c r="EM267" s="56"/>
      <c r="EN267" s="56"/>
      <c r="EO267" s="56"/>
      <c r="EP267" s="56"/>
      <c r="EQ267" s="56"/>
      <c r="ER267" s="56"/>
      <c r="ES267" s="56"/>
      <c r="ET267" s="56"/>
      <c r="EU267" s="56"/>
      <c r="EV267" s="56"/>
      <c r="EW267" s="56"/>
      <c r="EX267" s="56"/>
      <c r="EY267" s="56"/>
      <c r="EZ267" s="56"/>
      <c r="FA267" s="56"/>
      <c r="FB267" s="56"/>
      <c r="FC267" s="56"/>
      <c r="FD267" s="56"/>
      <c r="FE267" s="56"/>
      <c r="FF267" s="56"/>
      <c r="FG267" s="56"/>
      <c r="FH267" s="56"/>
      <c r="FI267" s="56"/>
      <c r="FJ267" s="56"/>
      <c r="FK267" s="56"/>
      <c r="FL267" s="56"/>
      <c r="FM267" s="56"/>
      <c r="FN267" s="56"/>
      <c r="FO267" s="56"/>
      <c r="FP267" s="56"/>
      <c r="FQ267" s="56"/>
      <c r="FR267" s="56"/>
      <c r="FS267" s="56"/>
      <c r="FT267" s="56"/>
      <c r="FU267" s="56"/>
      <c r="FV267" s="56"/>
      <c r="FW267" s="56"/>
      <c r="FX267" s="56"/>
      <c r="FY267" s="56"/>
      <c r="FZ267" s="56"/>
      <c r="GA267" s="56"/>
      <c r="GB267" s="56"/>
      <c r="GC267" s="56"/>
      <c r="GD267" s="56"/>
      <c r="GE267" s="56"/>
      <c r="GF267" s="56"/>
      <c r="GG267" s="56"/>
      <c r="GH267" s="56"/>
      <c r="GI267" s="56"/>
      <c r="GJ267" s="56"/>
      <c r="GK267" s="56"/>
      <c r="GL267" s="56"/>
      <c r="GM267" s="56"/>
      <c r="GN267" s="56"/>
      <c r="GO267" s="56"/>
      <c r="GP267" s="56"/>
      <c r="GQ267" s="56"/>
      <c r="GR267" s="56"/>
      <c r="GS267" s="56"/>
      <c r="GT267" s="56"/>
      <c r="GU267" s="56"/>
      <c r="GV267" s="56"/>
      <c r="GW267" s="56"/>
      <c r="GX267" s="56"/>
      <c r="GY267" s="56"/>
      <c r="GZ267" s="56"/>
      <c r="HA267" s="56"/>
      <c r="HB267" s="56"/>
      <c r="HC267" s="56"/>
      <c r="HD267" s="56"/>
      <c r="HE267" s="56"/>
      <c r="HF267" s="56"/>
      <c r="HG267" s="56"/>
      <c r="HH267" s="56"/>
      <c r="HI267" s="56"/>
      <c r="HJ267" s="56"/>
      <c r="HK267" s="56"/>
      <c r="HL267" s="56"/>
      <c r="HM267" s="56"/>
      <c r="HN267" s="56"/>
      <c r="HO267" s="56"/>
      <c r="HP267" s="56"/>
      <c r="HQ267" s="56"/>
      <c r="HR267" s="56"/>
      <c r="HS267" s="56"/>
      <c r="HT267" s="56"/>
      <c r="HU267" s="56"/>
      <c r="HV267" s="56"/>
      <c r="HW267" s="56"/>
      <c r="HX267" s="56"/>
      <c r="HY267" s="56"/>
      <c r="HZ267" s="56"/>
      <c r="IA267" s="56"/>
      <c r="IB267" s="56"/>
      <c r="IC267" s="56"/>
      <c r="ID267" s="56"/>
      <c r="IE267" s="56"/>
      <c r="IF267" s="56"/>
      <c r="IG267" s="56"/>
      <c r="IH267" s="56"/>
      <c r="II267" s="56"/>
      <c r="IJ267" s="56"/>
      <c r="IK267" s="56"/>
      <c r="IL267" s="56"/>
      <c r="IM267" s="56"/>
      <c r="IN267" s="56"/>
      <c r="IO267" s="56"/>
      <c r="IP267" s="56"/>
      <c r="IQ267" s="56"/>
      <c r="IR267" s="56"/>
      <c r="IS267" s="56"/>
      <c r="IT267" s="56"/>
      <c r="IU267" s="56"/>
    </row>
    <row r="268" spans="1:255" ht="12.75">
      <c r="A268" s="57" t="s">
        <v>1604</v>
      </c>
      <c r="B268" s="54" t="s">
        <v>3193</v>
      </c>
      <c r="C268" s="55" t="s">
        <v>2246</v>
      </c>
      <c r="D268" s="55">
        <v>475</v>
      </c>
      <c r="E268" s="186" t="s">
        <v>90</v>
      </c>
      <c r="F268" s="201" t="s">
        <v>1831</v>
      </c>
      <c r="G268" s="186" t="s">
        <v>1871</v>
      </c>
      <c r="H268" s="55" t="s">
        <v>2252</v>
      </c>
      <c r="I268" s="55" t="s">
        <v>1258</v>
      </c>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c r="DH268" s="56"/>
      <c r="DI268" s="56"/>
      <c r="DJ268" s="56"/>
      <c r="DK268" s="56"/>
      <c r="DL268" s="56"/>
      <c r="DM268" s="56"/>
      <c r="DN268" s="56"/>
      <c r="DO268" s="56"/>
      <c r="DP268" s="56"/>
      <c r="DQ268" s="56"/>
      <c r="DR268" s="56"/>
      <c r="DS268" s="56"/>
      <c r="DT268" s="56"/>
      <c r="DU268" s="56"/>
      <c r="DV268" s="56"/>
      <c r="DW268" s="56"/>
      <c r="DX268" s="56"/>
      <c r="DY268" s="56"/>
      <c r="DZ268" s="56"/>
      <c r="EA268" s="56"/>
      <c r="EB268" s="56"/>
      <c r="EC268" s="56"/>
      <c r="ED268" s="56"/>
      <c r="EE268" s="56"/>
      <c r="EF268" s="56"/>
      <c r="EG268" s="56"/>
      <c r="EH268" s="56"/>
      <c r="EI268" s="56"/>
      <c r="EJ268" s="56"/>
      <c r="EK268" s="56"/>
      <c r="EL268" s="56"/>
      <c r="EM268" s="56"/>
      <c r="EN268" s="56"/>
      <c r="EO268" s="56"/>
      <c r="EP268" s="56"/>
      <c r="EQ268" s="56"/>
      <c r="ER268" s="56"/>
      <c r="ES268" s="56"/>
      <c r="ET268" s="56"/>
      <c r="EU268" s="56"/>
      <c r="EV268" s="56"/>
      <c r="EW268" s="56"/>
      <c r="EX268" s="56"/>
      <c r="EY268" s="56"/>
      <c r="EZ268" s="56"/>
      <c r="FA268" s="56"/>
      <c r="FB268" s="56"/>
      <c r="FC268" s="56"/>
      <c r="FD268" s="56"/>
      <c r="FE268" s="56"/>
      <c r="FF268" s="56"/>
      <c r="FG268" s="56"/>
      <c r="FH268" s="56"/>
      <c r="FI268" s="56"/>
      <c r="FJ268" s="56"/>
      <c r="FK268" s="56"/>
      <c r="FL268" s="56"/>
      <c r="FM268" s="56"/>
      <c r="FN268" s="56"/>
      <c r="FO268" s="56"/>
      <c r="FP268" s="56"/>
      <c r="FQ268" s="56"/>
      <c r="FR268" s="56"/>
      <c r="FS268" s="56"/>
      <c r="FT268" s="56"/>
      <c r="FU268" s="56"/>
      <c r="FV268" s="56"/>
      <c r="FW268" s="56"/>
      <c r="FX268" s="56"/>
      <c r="FY268" s="56"/>
      <c r="FZ268" s="56"/>
      <c r="GA268" s="56"/>
      <c r="GB268" s="56"/>
      <c r="GC268" s="56"/>
      <c r="GD268" s="56"/>
      <c r="GE268" s="56"/>
      <c r="GF268" s="56"/>
      <c r="GG268" s="56"/>
      <c r="GH268" s="56"/>
      <c r="GI268" s="56"/>
      <c r="GJ268" s="56"/>
      <c r="GK268" s="56"/>
      <c r="GL268" s="56"/>
      <c r="GM268" s="56"/>
      <c r="GN268" s="56"/>
      <c r="GO268" s="56"/>
      <c r="GP268" s="56"/>
      <c r="GQ268" s="56"/>
      <c r="GR268" s="56"/>
      <c r="GS268" s="56"/>
      <c r="GT268" s="56"/>
      <c r="GU268" s="56"/>
      <c r="GV268" s="56"/>
      <c r="GW268" s="56"/>
      <c r="GX268" s="56"/>
      <c r="GY268" s="56"/>
      <c r="GZ268" s="56"/>
      <c r="HA268" s="56"/>
      <c r="HB268" s="56"/>
      <c r="HC268" s="56"/>
      <c r="HD268" s="56"/>
      <c r="HE268" s="56"/>
      <c r="HF268" s="56"/>
      <c r="HG268" s="56"/>
      <c r="HH268" s="56"/>
      <c r="HI268" s="56"/>
      <c r="HJ268" s="56"/>
      <c r="HK268" s="56"/>
      <c r="HL268" s="56"/>
      <c r="HM268" s="56"/>
      <c r="HN268" s="56"/>
      <c r="HO268" s="56"/>
      <c r="HP268" s="56"/>
      <c r="HQ268" s="56"/>
      <c r="HR268" s="56"/>
      <c r="HS268" s="56"/>
      <c r="HT268" s="56"/>
      <c r="HU268" s="56"/>
      <c r="HV268" s="56"/>
      <c r="HW268" s="56"/>
      <c r="HX268" s="56"/>
      <c r="HY268" s="56"/>
      <c r="HZ268" s="56"/>
      <c r="IA268" s="56"/>
      <c r="IB268" s="56"/>
      <c r="IC268" s="56"/>
      <c r="ID268" s="56"/>
      <c r="IE268" s="56"/>
      <c r="IF268" s="56"/>
      <c r="IG268" s="56"/>
      <c r="IH268" s="56"/>
      <c r="II268" s="56"/>
      <c r="IJ268" s="56"/>
      <c r="IK268" s="56"/>
      <c r="IL268" s="56"/>
      <c r="IM268" s="56"/>
      <c r="IN268" s="56"/>
      <c r="IO268" s="56"/>
      <c r="IP268" s="56"/>
      <c r="IQ268" s="56"/>
      <c r="IR268" s="56"/>
      <c r="IS268" s="56"/>
      <c r="IT268" s="56"/>
      <c r="IU268" s="56"/>
    </row>
    <row r="269" spans="1:255" ht="12.75">
      <c r="A269" s="57" t="s">
        <v>1604</v>
      </c>
      <c r="B269" s="54" t="s">
        <v>3193</v>
      </c>
      <c r="C269" s="55" t="s">
        <v>2246</v>
      </c>
      <c r="D269" s="55">
        <v>475</v>
      </c>
      <c r="E269" s="186" t="s">
        <v>91</v>
      </c>
      <c r="F269" s="201" t="s">
        <v>1832</v>
      </c>
      <c r="G269" s="186" t="s">
        <v>1872</v>
      </c>
      <c r="H269" s="55" t="s">
        <v>2252</v>
      </c>
      <c r="I269" s="55" t="s">
        <v>1258</v>
      </c>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DK269" s="56"/>
      <c r="DL269" s="56"/>
      <c r="DM269" s="56"/>
      <c r="DN269" s="56"/>
      <c r="DO269" s="56"/>
      <c r="DP269" s="56"/>
      <c r="DQ269" s="56"/>
      <c r="DR269" s="56"/>
      <c r="DS269" s="56"/>
      <c r="DT269" s="56"/>
      <c r="DU269" s="56"/>
      <c r="DV269" s="56"/>
      <c r="DW269" s="56"/>
      <c r="DX269" s="56"/>
      <c r="DY269" s="56"/>
      <c r="DZ269" s="56"/>
      <c r="EA269" s="56"/>
      <c r="EB269" s="56"/>
      <c r="EC269" s="56"/>
      <c r="ED269" s="56"/>
      <c r="EE269" s="56"/>
      <c r="EF269" s="56"/>
      <c r="EG269" s="56"/>
      <c r="EH269" s="56"/>
      <c r="EI269" s="56"/>
      <c r="EJ269" s="56"/>
      <c r="EK269" s="56"/>
      <c r="EL269" s="56"/>
      <c r="EM269" s="56"/>
      <c r="EN269" s="56"/>
      <c r="EO269" s="56"/>
      <c r="EP269" s="56"/>
      <c r="EQ269" s="56"/>
      <c r="ER269" s="56"/>
      <c r="ES269" s="56"/>
      <c r="ET269" s="56"/>
      <c r="EU269" s="56"/>
      <c r="EV269" s="56"/>
      <c r="EW269" s="56"/>
      <c r="EX269" s="56"/>
      <c r="EY269" s="56"/>
      <c r="EZ269" s="56"/>
      <c r="FA269" s="56"/>
      <c r="FB269" s="56"/>
      <c r="FC269" s="56"/>
      <c r="FD269" s="56"/>
      <c r="FE269" s="56"/>
      <c r="FF269" s="56"/>
      <c r="FG269" s="56"/>
      <c r="FH269" s="56"/>
      <c r="FI269" s="56"/>
      <c r="FJ269" s="56"/>
      <c r="FK269" s="56"/>
      <c r="FL269" s="56"/>
      <c r="FM269" s="56"/>
      <c r="FN269" s="56"/>
      <c r="FO269" s="56"/>
      <c r="FP269" s="56"/>
      <c r="FQ269" s="56"/>
      <c r="FR269" s="56"/>
      <c r="FS269" s="56"/>
      <c r="FT269" s="56"/>
      <c r="FU269" s="56"/>
      <c r="FV269" s="56"/>
      <c r="FW269" s="56"/>
      <c r="FX269" s="56"/>
      <c r="FY269" s="56"/>
      <c r="FZ269" s="56"/>
      <c r="GA269" s="56"/>
      <c r="GB269" s="56"/>
      <c r="GC269" s="56"/>
      <c r="GD269" s="56"/>
      <c r="GE269" s="56"/>
      <c r="GF269" s="56"/>
      <c r="GG269" s="56"/>
      <c r="GH269" s="56"/>
      <c r="GI269" s="56"/>
      <c r="GJ269" s="56"/>
      <c r="GK269" s="56"/>
      <c r="GL269" s="56"/>
      <c r="GM269" s="56"/>
      <c r="GN269" s="56"/>
      <c r="GO269" s="56"/>
      <c r="GP269" s="56"/>
      <c r="GQ269" s="56"/>
      <c r="GR269" s="56"/>
      <c r="GS269" s="56"/>
      <c r="GT269" s="56"/>
      <c r="GU269" s="56"/>
      <c r="GV269" s="56"/>
      <c r="GW269" s="56"/>
      <c r="GX269" s="56"/>
      <c r="GY269" s="56"/>
      <c r="GZ269" s="56"/>
      <c r="HA269" s="56"/>
      <c r="HB269" s="56"/>
      <c r="HC269" s="56"/>
      <c r="HD269" s="56"/>
      <c r="HE269" s="56"/>
      <c r="HF269" s="56"/>
      <c r="HG269" s="56"/>
      <c r="HH269" s="56"/>
      <c r="HI269" s="56"/>
      <c r="HJ269" s="56"/>
      <c r="HK269" s="56"/>
      <c r="HL269" s="56"/>
      <c r="HM269" s="56"/>
      <c r="HN269" s="56"/>
      <c r="HO269" s="56"/>
      <c r="HP269" s="56"/>
      <c r="HQ269" s="56"/>
      <c r="HR269" s="56"/>
      <c r="HS269" s="56"/>
      <c r="HT269" s="56"/>
      <c r="HU269" s="56"/>
      <c r="HV269" s="56"/>
      <c r="HW269" s="56"/>
      <c r="HX269" s="56"/>
      <c r="HY269" s="56"/>
      <c r="HZ269" s="56"/>
      <c r="IA269" s="56"/>
      <c r="IB269" s="56"/>
      <c r="IC269" s="56"/>
      <c r="ID269" s="56"/>
      <c r="IE269" s="56"/>
      <c r="IF269" s="56"/>
      <c r="IG269" s="56"/>
      <c r="IH269" s="56"/>
      <c r="II269" s="56"/>
      <c r="IJ269" s="56"/>
      <c r="IK269" s="56"/>
      <c r="IL269" s="56"/>
      <c r="IM269" s="56"/>
      <c r="IN269" s="56"/>
      <c r="IO269" s="56"/>
      <c r="IP269" s="56"/>
      <c r="IQ269" s="56"/>
      <c r="IR269" s="56"/>
      <c r="IS269" s="56"/>
      <c r="IT269" s="56"/>
      <c r="IU269" s="56"/>
    </row>
    <row r="270" spans="1:255" ht="12.75">
      <c r="A270" s="57" t="s">
        <v>1604</v>
      </c>
      <c r="B270" s="54" t="s">
        <v>3194</v>
      </c>
      <c r="C270" s="55" t="s">
        <v>2246</v>
      </c>
      <c r="D270" s="55">
        <v>950</v>
      </c>
      <c r="E270" s="186" t="s">
        <v>828</v>
      </c>
      <c r="F270" s="201" t="s">
        <v>1833</v>
      </c>
      <c r="G270" s="186" t="s">
        <v>1871</v>
      </c>
      <c r="H270" s="55" t="s">
        <v>2252</v>
      </c>
      <c r="I270" s="55" t="s">
        <v>1258</v>
      </c>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c r="AS270" s="56"/>
      <c r="AT270" s="56"/>
      <c r="AU270" s="56"/>
      <c r="AV270" s="56"/>
      <c r="AW270" s="56"/>
      <c r="AX270" s="56"/>
      <c r="AY270" s="56"/>
      <c r="AZ270" s="56"/>
      <c r="BA270" s="56"/>
      <c r="BB270" s="56"/>
      <c r="BC270" s="56"/>
      <c r="BD270" s="56"/>
      <c r="BE270" s="56"/>
      <c r="BF270" s="56"/>
      <c r="BG270" s="56"/>
      <c r="BH270" s="56"/>
      <c r="BI270" s="56"/>
      <c r="BJ270" s="56"/>
      <c r="BK270" s="56"/>
      <c r="BL270" s="56"/>
      <c r="BM270" s="56"/>
      <c r="BN270" s="56"/>
      <c r="BO270" s="56"/>
      <c r="BP270" s="56"/>
      <c r="BQ270" s="56"/>
      <c r="BR270" s="56"/>
      <c r="BS270" s="56"/>
      <c r="BT270" s="56"/>
      <c r="BU270" s="56"/>
      <c r="BV270" s="56"/>
      <c r="BW270" s="56"/>
      <c r="BX270" s="56"/>
      <c r="BY270" s="56"/>
      <c r="BZ270" s="56"/>
      <c r="CA270" s="56"/>
      <c r="CB270" s="56"/>
      <c r="CC270" s="56"/>
      <c r="CD270" s="56"/>
      <c r="CE270" s="56"/>
      <c r="CF270" s="56"/>
      <c r="CG270" s="56"/>
      <c r="CH270" s="56"/>
      <c r="CI270" s="56"/>
      <c r="CJ270" s="56"/>
      <c r="CK270" s="56"/>
      <c r="CL270" s="56"/>
      <c r="CM270" s="56"/>
      <c r="CN270" s="56"/>
      <c r="CO270" s="56"/>
      <c r="CP270" s="56"/>
      <c r="CQ270" s="56"/>
      <c r="CR270" s="56"/>
      <c r="CS270" s="56"/>
      <c r="CT270" s="56"/>
      <c r="CU270" s="56"/>
      <c r="CV270" s="56"/>
      <c r="CW270" s="56"/>
      <c r="CX270" s="56"/>
      <c r="CY270" s="56"/>
      <c r="CZ270" s="56"/>
      <c r="DA270" s="56"/>
      <c r="DB270" s="56"/>
      <c r="DC270" s="56"/>
      <c r="DD270" s="56"/>
      <c r="DE270" s="56"/>
      <c r="DF270" s="56"/>
      <c r="DG270" s="56"/>
      <c r="DH270" s="56"/>
      <c r="DI270" s="56"/>
      <c r="DJ270" s="56"/>
      <c r="DK270" s="56"/>
      <c r="DL270" s="56"/>
      <c r="DM270" s="56"/>
      <c r="DN270" s="56"/>
      <c r="DO270" s="56"/>
      <c r="DP270" s="56"/>
      <c r="DQ270" s="56"/>
      <c r="DR270" s="56"/>
      <c r="DS270" s="56"/>
      <c r="DT270" s="56"/>
      <c r="DU270" s="56"/>
      <c r="DV270" s="56"/>
      <c r="DW270" s="56"/>
      <c r="DX270" s="56"/>
      <c r="DY270" s="56"/>
      <c r="DZ270" s="56"/>
      <c r="EA270" s="56"/>
      <c r="EB270" s="56"/>
      <c r="EC270" s="56"/>
      <c r="ED270" s="56"/>
      <c r="EE270" s="56"/>
      <c r="EF270" s="56"/>
      <c r="EG270" s="56"/>
      <c r="EH270" s="56"/>
      <c r="EI270" s="56"/>
      <c r="EJ270" s="56"/>
      <c r="EK270" s="56"/>
      <c r="EL270" s="56"/>
      <c r="EM270" s="56"/>
      <c r="EN270" s="56"/>
      <c r="EO270" s="56"/>
      <c r="EP270" s="56"/>
      <c r="EQ270" s="56"/>
      <c r="ER270" s="56"/>
      <c r="ES270" s="56"/>
      <c r="ET270" s="56"/>
      <c r="EU270" s="56"/>
      <c r="EV270" s="56"/>
      <c r="EW270" s="56"/>
      <c r="EX270" s="56"/>
      <c r="EY270" s="56"/>
      <c r="EZ270" s="56"/>
      <c r="FA270" s="56"/>
      <c r="FB270" s="56"/>
      <c r="FC270" s="56"/>
      <c r="FD270" s="56"/>
      <c r="FE270" s="56"/>
      <c r="FF270" s="56"/>
      <c r="FG270" s="56"/>
      <c r="FH270" s="56"/>
      <c r="FI270" s="56"/>
      <c r="FJ270" s="56"/>
      <c r="FK270" s="56"/>
      <c r="FL270" s="56"/>
      <c r="FM270" s="56"/>
      <c r="FN270" s="56"/>
      <c r="FO270" s="56"/>
      <c r="FP270" s="56"/>
      <c r="FQ270" s="56"/>
      <c r="FR270" s="56"/>
      <c r="FS270" s="56"/>
      <c r="FT270" s="56"/>
      <c r="FU270" s="56"/>
      <c r="FV270" s="56"/>
      <c r="FW270" s="56"/>
      <c r="FX270" s="56"/>
      <c r="FY270" s="56"/>
      <c r="FZ270" s="56"/>
      <c r="GA270" s="56"/>
      <c r="GB270" s="56"/>
      <c r="GC270" s="56"/>
      <c r="GD270" s="56"/>
      <c r="GE270" s="56"/>
      <c r="GF270" s="56"/>
      <c r="GG270" s="56"/>
      <c r="GH270" s="56"/>
      <c r="GI270" s="56"/>
      <c r="GJ270" s="56"/>
      <c r="GK270" s="56"/>
      <c r="GL270" s="56"/>
      <c r="GM270" s="56"/>
      <c r="GN270" s="56"/>
      <c r="GO270" s="56"/>
      <c r="GP270" s="56"/>
      <c r="GQ270" s="56"/>
      <c r="GR270" s="56"/>
      <c r="GS270" s="56"/>
      <c r="GT270" s="56"/>
      <c r="GU270" s="56"/>
      <c r="GV270" s="56"/>
      <c r="GW270" s="56"/>
      <c r="GX270" s="56"/>
      <c r="GY270" s="56"/>
      <c r="GZ270" s="56"/>
      <c r="HA270" s="56"/>
      <c r="HB270" s="56"/>
      <c r="HC270" s="56"/>
      <c r="HD270" s="56"/>
      <c r="HE270" s="56"/>
      <c r="HF270" s="56"/>
      <c r="HG270" s="56"/>
      <c r="HH270" s="56"/>
      <c r="HI270" s="56"/>
      <c r="HJ270" s="56"/>
      <c r="HK270" s="56"/>
      <c r="HL270" s="56"/>
      <c r="HM270" s="56"/>
      <c r="HN270" s="56"/>
      <c r="HO270" s="56"/>
      <c r="HP270" s="56"/>
      <c r="HQ270" s="56"/>
      <c r="HR270" s="56"/>
      <c r="HS270" s="56"/>
      <c r="HT270" s="56"/>
      <c r="HU270" s="56"/>
      <c r="HV270" s="56"/>
      <c r="HW270" s="56"/>
      <c r="HX270" s="56"/>
      <c r="HY270" s="56"/>
      <c r="HZ270" s="56"/>
      <c r="IA270" s="56"/>
      <c r="IB270" s="56"/>
      <c r="IC270" s="56"/>
      <c r="ID270" s="56"/>
      <c r="IE270" s="56"/>
      <c r="IF270" s="56"/>
      <c r="IG270" s="56"/>
      <c r="IH270" s="56"/>
      <c r="II270" s="56"/>
      <c r="IJ270" s="56"/>
      <c r="IK270" s="56"/>
      <c r="IL270" s="56"/>
      <c r="IM270" s="56"/>
      <c r="IN270" s="56"/>
      <c r="IO270" s="56"/>
      <c r="IP270" s="56"/>
      <c r="IQ270" s="56"/>
      <c r="IR270" s="56"/>
      <c r="IS270" s="56"/>
      <c r="IT270" s="56"/>
      <c r="IU270" s="56"/>
    </row>
    <row r="271" spans="1:255" ht="12.75">
      <c r="A271" s="57" t="s">
        <v>1604</v>
      </c>
      <c r="B271" s="54" t="s">
        <v>3194</v>
      </c>
      <c r="C271" s="55" t="s">
        <v>2246</v>
      </c>
      <c r="D271" s="55">
        <v>950</v>
      </c>
      <c r="E271" s="186" t="s">
        <v>829</v>
      </c>
      <c r="F271" s="201" t="s">
        <v>1834</v>
      </c>
      <c r="G271" s="186" t="s">
        <v>1872</v>
      </c>
      <c r="H271" s="55" t="s">
        <v>2252</v>
      </c>
      <c r="I271" s="55" t="s">
        <v>1258</v>
      </c>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c r="AS271" s="56"/>
      <c r="AT271" s="56"/>
      <c r="AU271" s="56"/>
      <c r="AV271" s="56"/>
      <c r="AW271" s="56"/>
      <c r="AX271" s="56"/>
      <c r="AY271" s="56"/>
      <c r="AZ271" s="56"/>
      <c r="BA271" s="56"/>
      <c r="BB271" s="56"/>
      <c r="BC271" s="56"/>
      <c r="BD271" s="56"/>
      <c r="BE271" s="56"/>
      <c r="BF271" s="56"/>
      <c r="BG271" s="56"/>
      <c r="BH271" s="56"/>
      <c r="BI271" s="56"/>
      <c r="BJ271" s="56"/>
      <c r="BK271" s="56"/>
      <c r="BL271" s="56"/>
      <c r="BM271" s="56"/>
      <c r="BN271" s="56"/>
      <c r="BO271" s="56"/>
      <c r="BP271" s="56"/>
      <c r="BQ271" s="56"/>
      <c r="BR271" s="56"/>
      <c r="BS271" s="56"/>
      <c r="BT271" s="56"/>
      <c r="BU271" s="56"/>
      <c r="BV271" s="56"/>
      <c r="BW271" s="56"/>
      <c r="BX271" s="56"/>
      <c r="BY271" s="56"/>
      <c r="BZ271" s="56"/>
      <c r="CA271" s="56"/>
      <c r="CB271" s="56"/>
      <c r="CC271" s="56"/>
      <c r="CD271" s="56"/>
      <c r="CE271" s="56"/>
      <c r="CF271" s="56"/>
      <c r="CG271" s="56"/>
      <c r="CH271" s="56"/>
      <c r="CI271" s="56"/>
      <c r="CJ271" s="56"/>
      <c r="CK271" s="56"/>
      <c r="CL271" s="56"/>
      <c r="CM271" s="56"/>
      <c r="CN271" s="56"/>
      <c r="CO271" s="56"/>
      <c r="CP271" s="56"/>
      <c r="CQ271" s="56"/>
      <c r="CR271" s="56"/>
      <c r="CS271" s="56"/>
      <c r="CT271" s="56"/>
      <c r="CU271" s="56"/>
      <c r="CV271" s="56"/>
      <c r="CW271" s="56"/>
      <c r="CX271" s="56"/>
      <c r="CY271" s="56"/>
      <c r="CZ271" s="56"/>
      <c r="DA271" s="56"/>
      <c r="DB271" s="56"/>
      <c r="DC271" s="56"/>
      <c r="DD271" s="56"/>
      <c r="DE271" s="56"/>
      <c r="DF271" s="56"/>
      <c r="DG271" s="56"/>
      <c r="DH271" s="56"/>
      <c r="DI271" s="56"/>
      <c r="DJ271" s="56"/>
      <c r="DK271" s="56"/>
      <c r="DL271" s="56"/>
      <c r="DM271" s="56"/>
      <c r="DN271" s="56"/>
      <c r="DO271" s="56"/>
      <c r="DP271" s="56"/>
      <c r="DQ271" s="56"/>
      <c r="DR271" s="56"/>
      <c r="DS271" s="56"/>
      <c r="DT271" s="56"/>
      <c r="DU271" s="56"/>
      <c r="DV271" s="56"/>
      <c r="DW271" s="56"/>
      <c r="DX271" s="56"/>
      <c r="DY271" s="56"/>
      <c r="DZ271" s="56"/>
      <c r="EA271" s="56"/>
      <c r="EB271" s="56"/>
      <c r="EC271" s="56"/>
      <c r="ED271" s="56"/>
      <c r="EE271" s="56"/>
      <c r="EF271" s="56"/>
      <c r="EG271" s="56"/>
      <c r="EH271" s="56"/>
      <c r="EI271" s="56"/>
      <c r="EJ271" s="56"/>
      <c r="EK271" s="56"/>
      <c r="EL271" s="56"/>
      <c r="EM271" s="56"/>
      <c r="EN271" s="56"/>
      <c r="EO271" s="56"/>
      <c r="EP271" s="56"/>
      <c r="EQ271" s="56"/>
      <c r="ER271" s="56"/>
      <c r="ES271" s="56"/>
      <c r="ET271" s="56"/>
      <c r="EU271" s="56"/>
      <c r="EV271" s="56"/>
      <c r="EW271" s="56"/>
      <c r="EX271" s="56"/>
      <c r="EY271" s="56"/>
      <c r="EZ271" s="56"/>
      <c r="FA271" s="56"/>
      <c r="FB271" s="56"/>
      <c r="FC271" s="56"/>
      <c r="FD271" s="56"/>
      <c r="FE271" s="56"/>
      <c r="FF271" s="56"/>
      <c r="FG271" s="56"/>
      <c r="FH271" s="56"/>
      <c r="FI271" s="56"/>
      <c r="FJ271" s="56"/>
      <c r="FK271" s="56"/>
      <c r="FL271" s="56"/>
      <c r="FM271" s="56"/>
      <c r="FN271" s="56"/>
      <c r="FO271" s="56"/>
      <c r="FP271" s="56"/>
      <c r="FQ271" s="56"/>
      <c r="FR271" s="56"/>
      <c r="FS271" s="56"/>
      <c r="FT271" s="56"/>
      <c r="FU271" s="56"/>
      <c r="FV271" s="56"/>
      <c r="FW271" s="56"/>
      <c r="FX271" s="56"/>
      <c r="FY271" s="56"/>
      <c r="FZ271" s="56"/>
      <c r="GA271" s="56"/>
      <c r="GB271" s="56"/>
      <c r="GC271" s="56"/>
      <c r="GD271" s="56"/>
      <c r="GE271" s="56"/>
      <c r="GF271" s="56"/>
      <c r="GG271" s="56"/>
      <c r="GH271" s="56"/>
      <c r="GI271" s="56"/>
      <c r="GJ271" s="56"/>
      <c r="GK271" s="56"/>
      <c r="GL271" s="56"/>
      <c r="GM271" s="56"/>
      <c r="GN271" s="56"/>
      <c r="GO271" s="56"/>
      <c r="GP271" s="56"/>
      <c r="GQ271" s="56"/>
      <c r="GR271" s="56"/>
      <c r="GS271" s="56"/>
      <c r="GT271" s="56"/>
      <c r="GU271" s="56"/>
      <c r="GV271" s="56"/>
      <c r="GW271" s="56"/>
      <c r="GX271" s="56"/>
      <c r="GY271" s="56"/>
      <c r="GZ271" s="56"/>
      <c r="HA271" s="56"/>
      <c r="HB271" s="56"/>
      <c r="HC271" s="56"/>
      <c r="HD271" s="56"/>
      <c r="HE271" s="56"/>
      <c r="HF271" s="56"/>
      <c r="HG271" s="56"/>
      <c r="HH271" s="56"/>
      <c r="HI271" s="56"/>
      <c r="HJ271" s="56"/>
      <c r="HK271" s="56"/>
      <c r="HL271" s="56"/>
      <c r="HM271" s="56"/>
      <c r="HN271" s="56"/>
      <c r="HO271" s="56"/>
      <c r="HP271" s="56"/>
      <c r="HQ271" s="56"/>
      <c r="HR271" s="56"/>
      <c r="HS271" s="56"/>
      <c r="HT271" s="56"/>
      <c r="HU271" s="56"/>
      <c r="HV271" s="56"/>
      <c r="HW271" s="56"/>
      <c r="HX271" s="56"/>
      <c r="HY271" s="56"/>
      <c r="HZ271" s="56"/>
      <c r="IA271" s="56"/>
      <c r="IB271" s="56"/>
      <c r="IC271" s="56"/>
      <c r="ID271" s="56"/>
      <c r="IE271" s="56"/>
      <c r="IF271" s="56"/>
      <c r="IG271" s="56"/>
      <c r="IH271" s="56"/>
      <c r="II271" s="56"/>
      <c r="IJ271" s="56"/>
      <c r="IK271" s="56"/>
      <c r="IL271" s="56"/>
      <c r="IM271" s="56"/>
      <c r="IN271" s="56"/>
      <c r="IO271" s="56"/>
      <c r="IP271" s="56"/>
      <c r="IQ271" s="56"/>
      <c r="IR271" s="56"/>
      <c r="IS271" s="56"/>
      <c r="IT271" s="56"/>
      <c r="IU271" s="56"/>
    </row>
    <row r="272" spans="1:255" ht="12.75">
      <c r="A272" s="57" t="s">
        <v>1604</v>
      </c>
      <c r="B272" s="54" t="s">
        <v>3191</v>
      </c>
      <c r="C272" s="55" t="s">
        <v>2246</v>
      </c>
      <c r="D272" s="55">
        <v>1425</v>
      </c>
      <c r="E272" s="186" t="s">
        <v>830</v>
      </c>
      <c r="F272" s="201" t="s">
        <v>1835</v>
      </c>
      <c r="G272" s="186" t="s">
        <v>1871</v>
      </c>
      <c r="H272" s="55" t="s">
        <v>2252</v>
      </c>
      <c r="I272" s="55" t="s">
        <v>1258</v>
      </c>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c r="AS272" s="56"/>
      <c r="AT272" s="56"/>
      <c r="AU272" s="56"/>
      <c r="AV272" s="56"/>
      <c r="AW272" s="56"/>
      <c r="AX272" s="56"/>
      <c r="AY272" s="56"/>
      <c r="AZ272" s="56"/>
      <c r="BA272" s="56"/>
      <c r="BB272" s="56"/>
      <c r="BC272" s="56"/>
      <c r="BD272" s="56"/>
      <c r="BE272" s="56"/>
      <c r="BF272" s="56"/>
      <c r="BG272" s="56"/>
      <c r="BH272" s="56"/>
      <c r="BI272" s="56"/>
      <c r="BJ272" s="56"/>
      <c r="BK272" s="56"/>
      <c r="BL272" s="56"/>
      <c r="BM272" s="56"/>
      <c r="BN272" s="56"/>
      <c r="BO272" s="56"/>
      <c r="BP272" s="56"/>
      <c r="BQ272" s="56"/>
      <c r="BR272" s="56"/>
      <c r="BS272" s="56"/>
      <c r="BT272" s="56"/>
      <c r="BU272" s="56"/>
      <c r="BV272" s="56"/>
      <c r="BW272" s="56"/>
      <c r="BX272" s="56"/>
      <c r="BY272" s="56"/>
      <c r="BZ272" s="56"/>
      <c r="CA272" s="56"/>
      <c r="CB272" s="56"/>
      <c r="CC272" s="56"/>
      <c r="CD272" s="56"/>
      <c r="CE272" s="56"/>
      <c r="CF272" s="56"/>
      <c r="CG272" s="56"/>
      <c r="CH272" s="56"/>
      <c r="CI272" s="56"/>
      <c r="CJ272" s="56"/>
      <c r="CK272" s="56"/>
      <c r="CL272" s="56"/>
      <c r="CM272" s="56"/>
      <c r="CN272" s="56"/>
      <c r="CO272" s="56"/>
      <c r="CP272" s="56"/>
      <c r="CQ272" s="56"/>
      <c r="CR272" s="56"/>
      <c r="CS272" s="56"/>
      <c r="CT272" s="56"/>
      <c r="CU272" s="56"/>
      <c r="CV272" s="56"/>
      <c r="CW272" s="56"/>
      <c r="CX272" s="56"/>
      <c r="CY272" s="56"/>
      <c r="CZ272" s="56"/>
      <c r="DA272" s="56"/>
      <c r="DB272" s="56"/>
      <c r="DC272" s="56"/>
      <c r="DD272" s="56"/>
      <c r="DE272" s="56"/>
      <c r="DF272" s="56"/>
      <c r="DG272" s="56"/>
      <c r="DH272" s="56"/>
      <c r="DI272" s="56"/>
      <c r="DJ272" s="56"/>
      <c r="DK272" s="56"/>
      <c r="DL272" s="56"/>
      <c r="DM272" s="56"/>
      <c r="DN272" s="56"/>
      <c r="DO272" s="56"/>
      <c r="DP272" s="56"/>
      <c r="DQ272" s="56"/>
      <c r="DR272" s="56"/>
      <c r="DS272" s="56"/>
      <c r="DT272" s="56"/>
      <c r="DU272" s="56"/>
      <c r="DV272" s="56"/>
      <c r="DW272" s="56"/>
      <c r="DX272" s="56"/>
      <c r="DY272" s="56"/>
      <c r="DZ272" s="56"/>
      <c r="EA272" s="56"/>
      <c r="EB272" s="56"/>
      <c r="EC272" s="56"/>
      <c r="ED272" s="56"/>
      <c r="EE272" s="56"/>
      <c r="EF272" s="56"/>
      <c r="EG272" s="56"/>
      <c r="EH272" s="56"/>
      <c r="EI272" s="56"/>
      <c r="EJ272" s="56"/>
      <c r="EK272" s="56"/>
      <c r="EL272" s="56"/>
      <c r="EM272" s="56"/>
      <c r="EN272" s="56"/>
      <c r="EO272" s="56"/>
      <c r="EP272" s="56"/>
      <c r="EQ272" s="56"/>
      <c r="ER272" s="56"/>
      <c r="ES272" s="56"/>
      <c r="ET272" s="56"/>
      <c r="EU272" s="56"/>
      <c r="EV272" s="56"/>
      <c r="EW272" s="56"/>
      <c r="EX272" s="56"/>
      <c r="EY272" s="56"/>
      <c r="EZ272" s="56"/>
      <c r="FA272" s="56"/>
      <c r="FB272" s="56"/>
      <c r="FC272" s="56"/>
      <c r="FD272" s="56"/>
      <c r="FE272" s="56"/>
      <c r="FF272" s="56"/>
      <c r="FG272" s="56"/>
      <c r="FH272" s="56"/>
      <c r="FI272" s="56"/>
      <c r="FJ272" s="56"/>
      <c r="FK272" s="56"/>
      <c r="FL272" s="56"/>
      <c r="FM272" s="56"/>
      <c r="FN272" s="56"/>
      <c r="FO272" s="56"/>
      <c r="FP272" s="56"/>
      <c r="FQ272" s="56"/>
      <c r="FR272" s="56"/>
      <c r="FS272" s="56"/>
      <c r="FT272" s="56"/>
      <c r="FU272" s="56"/>
      <c r="FV272" s="56"/>
      <c r="FW272" s="56"/>
      <c r="FX272" s="56"/>
      <c r="FY272" s="56"/>
      <c r="FZ272" s="56"/>
      <c r="GA272" s="56"/>
      <c r="GB272" s="56"/>
      <c r="GC272" s="56"/>
      <c r="GD272" s="56"/>
      <c r="GE272" s="56"/>
      <c r="GF272" s="56"/>
      <c r="GG272" s="56"/>
      <c r="GH272" s="56"/>
      <c r="GI272" s="56"/>
      <c r="GJ272" s="56"/>
      <c r="GK272" s="56"/>
      <c r="GL272" s="56"/>
      <c r="GM272" s="56"/>
      <c r="GN272" s="56"/>
      <c r="GO272" s="56"/>
      <c r="GP272" s="56"/>
      <c r="GQ272" s="56"/>
      <c r="GR272" s="56"/>
      <c r="GS272" s="56"/>
      <c r="GT272" s="56"/>
      <c r="GU272" s="56"/>
      <c r="GV272" s="56"/>
      <c r="GW272" s="56"/>
      <c r="GX272" s="56"/>
      <c r="GY272" s="56"/>
      <c r="GZ272" s="56"/>
      <c r="HA272" s="56"/>
      <c r="HB272" s="56"/>
      <c r="HC272" s="56"/>
      <c r="HD272" s="56"/>
      <c r="HE272" s="56"/>
      <c r="HF272" s="56"/>
      <c r="HG272" s="56"/>
      <c r="HH272" s="56"/>
      <c r="HI272" s="56"/>
      <c r="HJ272" s="56"/>
      <c r="HK272" s="56"/>
      <c r="HL272" s="56"/>
      <c r="HM272" s="56"/>
      <c r="HN272" s="56"/>
      <c r="HO272" s="56"/>
      <c r="HP272" s="56"/>
      <c r="HQ272" s="56"/>
      <c r="HR272" s="56"/>
      <c r="HS272" s="56"/>
      <c r="HT272" s="56"/>
      <c r="HU272" s="56"/>
      <c r="HV272" s="56"/>
      <c r="HW272" s="56"/>
      <c r="HX272" s="56"/>
      <c r="HY272" s="56"/>
      <c r="HZ272" s="56"/>
      <c r="IA272" s="56"/>
      <c r="IB272" s="56"/>
      <c r="IC272" s="56"/>
      <c r="ID272" s="56"/>
      <c r="IE272" s="56"/>
      <c r="IF272" s="56"/>
      <c r="IG272" s="56"/>
      <c r="IH272" s="56"/>
      <c r="II272" s="56"/>
      <c r="IJ272" s="56"/>
      <c r="IK272" s="56"/>
      <c r="IL272" s="56"/>
      <c r="IM272" s="56"/>
      <c r="IN272" s="56"/>
      <c r="IO272" s="56"/>
      <c r="IP272" s="56"/>
      <c r="IQ272" s="56"/>
      <c r="IR272" s="56"/>
      <c r="IS272" s="56"/>
      <c r="IT272" s="56"/>
      <c r="IU272" s="56"/>
    </row>
    <row r="273" spans="1:255" ht="12.75">
      <c r="A273" s="57" t="s">
        <v>1604</v>
      </c>
      <c r="B273" s="54" t="s">
        <v>3191</v>
      </c>
      <c r="C273" s="55" t="s">
        <v>2246</v>
      </c>
      <c r="D273" s="55">
        <v>1425</v>
      </c>
      <c r="E273" s="187" t="s">
        <v>831</v>
      </c>
      <c r="F273" s="200" t="s">
        <v>1836</v>
      </c>
      <c r="G273" s="187" t="s">
        <v>1872</v>
      </c>
      <c r="H273" s="55" t="s">
        <v>2252</v>
      </c>
      <c r="I273" s="55" t="s">
        <v>1258</v>
      </c>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56"/>
      <c r="AU273" s="56"/>
      <c r="AV273" s="56"/>
      <c r="AW273" s="56"/>
      <c r="AX273" s="56"/>
      <c r="AY273" s="56"/>
      <c r="AZ273" s="56"/>
      <c r="BA273" s="56"/>
      <c r="BB273" s="56"/>
      <c r="BC273" s="56"/>
      <c r="BD273" s="56"/>
      <c r="BE273" s="56"/>
      <c r="BF273" s="56"/>
      <c r="BG273" s="56"/>
      <c r="BH273" s="56"/>
      <c r="BI273" s="56"/>
      <c r="BJ273" s="56"/>
      <c r="BK273" s="56"/>
      <c r="BL273" s="56"/>
      <c r="BM273" s="56"/>
      <c r="BN273" s="56"/>
      <c r="BO273" s="56"/>
      <c r="BP273" s="56"/>
      <c r="BQ273" s="56"/>
      <c r="BR273" s="56"/>
      <c r="BS273" s="56"/>
      <c r="BT273" s="56"/>
      <c r="BU273" s="56"/>
      <c r="BV273" s="56"/>
      <c r="BW273" s="56"/>
      <c r="BX273" s="56"/>
      <c r="BY273" s="56"/>
      <c r="BZ273" s="56"/>
      <c r="CA273" s="56"/>
      <c r="CB273" s="56"/>
      <c r="CC273" s="56"/>
      <c r="CD273" s="56"/>
      <c r="CE273" s="56"/>
      <c r="CF273" s="56"/>
      <c r="CG273" s="56"/>
      <c r="CH273" s="56"/>
      <c r="CI273" s="56"/>
      <c r="CJ273" s="56"/>
      <c r="CK273" s="56"/>
      <c r="CL273" s="56"/>
      <c r="CM273" s="56"/>
      <c r="CN273" s="56"/>
      <c r="CO273" s="56"/>
      <c r="CP273" s="56"/>
      <c r="CQ273" s="56"/>
      <c r="CR273" s="56"/>
      <c r="CS273" s="56"/>
      <c r="CT273" s="56"/>
      <c r="CU273" s="56"/>
      <c r="CV273" s="56"/>
      <c r="CW273" s="56"/>
      <c r="CX273" s="56"/>
      <c r="CY273" s="56"/>
      <c r="CZ273" s="56"/>
      <c r="DA273" s="56"/>
      <c r="DB273" s="56"/>
      <c r="DC273" s="56"/>
      <c r="DD273" s="56"/>
      <c r="DE273" s="56"/>
      <c r="DF273" s="56"/>
      <c r="DG273" s="56"/>
      <c r="DH273" s="56"/>
      <c r="DI273" s="56"/>
      <c r="DJ273" s="56"/>
      <c r="DK273" s="56"/>
      <c r="DL273" s="56"/>
      <c r="DM273" s="56"/>
      <c r="DN273" s="56"/>
      <c r="DO273" s="56"/>
      <c r="DP273" s="56"/>
      <c r="DQ273" s="56"/>
      <c r="DR273" s="56"/>
      <c r="DS273" s="56"/>
      <c r="DT273" s="56"/>
      <c r="DU273" s="56"/>
      <c r="DV273" s="56"/>
      <c r="DW273" s="56"/>
      <c r="DX273" s="56"/>
      <c r="DY273" s="56"/>
      <c r="DZ273" s="56"/>
      <c r="EA273" s="56"/>
      <c r="EB273" s="56"/>
      <c r="EC273" s="56"/>
      <c r="ED273" s="56"/>
      <c r="EE273" s="56"/>
      <c r="EF273" s="56"/>
      <c r="EG273" s="56"/>
      <c r="EH273" s="56"/>
      <c r="EI273" s="56"/>
      <c r="EJ273" s="56"/>
      <c r="EK273" s="56"/>
      <c r="EL273" s="56"/>
      <c r="EM273" s="56"/>
      <c r="EN273" s="56"/>
      <c r="EO273" s="56"/>
      <c r="EP273" s="56"/>
      <c r="EQ273" s="56"/>
      <c r="ER273" s="56"/>
      <c r="ES273" s="56"/>
      <c r="ET273" s="56"/>
      <c r="EU273" s="56"/>
      <c r="EV273" s="56"/>
      <c r="EW273" s="56"/>
      <c r="EX273" s="56"/>
      <c r="EY273" s="56"/>
      <c r="EZ273" s="56"/>
      <c r="FA273" s="56"/>
      <c r="FB273" s="56"/>
      <c r="FC273" s="56"/>
      <c r="FD273" s="56"/>
      <c r="FE273" s="56"/>
      <c r="FF273" s="56"/>
      <c r="FG273" s="56"/>
      <c r="FH273" s="56"/>
      <c r="FI273" s="56"/>
      <c r="FJ273" s="56"/>
      <c r="FK273" s="56"/>
      <c r="FL273" s="56"/>
      <c r="FM273" s="56"/>
      <c r="FN273" s="56"/>
      <c r="FO273" s="56"/>
      <c r="FP273" s="56"/>
      <c r="FQ273" s="56"/>
      <c r="FR273" s="56"/>
      <c r="FS273" s="56"/>
      <c r="FT273" s="56"/>
      <c r="FU273" s="56"/>
      <c r="FV273" s="56"/>
      <c r="FW273" s="56"/>
      <c r="FX273" s="56"/>
      <c r="FY273" s="56"/>
      <c r="FZ273" s="56"/>
      <c r="GA273" s="56"/>
      <c r="GB273" s="56"/>
      <c r="GC273" s="56"/>
      <c r="GD273" s="56"/>
      <c r="GE273" s="56"/>
      <c r="GF273" s="56"/>
      <c r="GG273" s="56"/>
      <c r="GH273" s="56"/>
      <c r="GI273" s="56"/>
      <c r="GJ273" s="56"/>
      <c r="GK273" s="56"/>
      <c r="GL273" s="56"/>
      <c r="GM273" s="56"/>
      <c r="GN273" s="56"/>
      <c r="GO273" s="56"/>
      <c r="GP273" s="56"/>
      <c r="GQ273" s="56"/>
      <c r="GR273" s="56"/>
      <c r="GS273" s="56"/>
      <c r="GT273" s="56"/>
      <c r="GU273" s="56"/>
      <c r="GV273" s="56"/>
      <c r="GW273" s="56"/>
      <c r="GX273" s="56"/>
      <c r="GY273" s="56"/>
      <c r="GZ273" s="56"/>
      <c r="HA273" s="56"/>
      <c r="HB273" s="56"/>
      <c r="HC273" s="56"/>
      <c r="HD273" s="56"/>
      <c r="HE273" s="56"/>
      <c r="HF273" s="56"/>
      <c r="HG273" s="56"/>
      <c r="HH273" s="56"/>
      <c r="HI273" s="56"/>
      <c r="HJ273" s="56"/>
      <c r="HK273" s="56"/>
      <c r="HL273" s="56"/>
      <c r="HM273" s="56"/>
      <c r="HN273" s="56"/>
      <c r="HO273" s="56"/>
      <c r="HP273" s="56"/>
      <c r="HQ273" s="56"/>
      <c r="HR273" s="56"/>
      <c r="HS273" s="56"/>
      <c r="HT273" s="56"/>
      <c r="HU273" s="56"/>
      <c r="HV273" s="56"/>
      <c r="HW273" s="56"/>
      <c r="HX273" s="56"/>
      <c r="HY273" s="56"/>
      <c r="HZ273" s="56"/>
      <c r="IA273" s="56"/>
      <c r="IB273" s="56"/>
      <c r="IC273" s="56"/>
      <c r="ID273" s="56"/>
      <c r="IE273" s="56"/>
      <c r="IF273" s="56"/>
      <c r="IG273" s="56"/>
      <c r="IH273" s="56"/>
      <c r="II273" s="56"/>
      <c r="IJ273" s="56"/>
      <c r="IK273" s="56"/>
      <c r="IL273" s="56"/>
      <c r="IM273" s="56"/>
      <c r="IN273" s="56"/>
      <c r="IO273" s="56"/>
      <c r="IP273" s="56"/>
      <c r="IQ273" s="56"/>
      <c r="IR273" s="56"/>
      <c r="IS273" s="56"/>
      <c r="IT273" s="56"/>
      <c r="IU273" s="56"/>
    </row>
    <row r="274" spans="1:255" ht="12.75">
      <c r="A274" s="57" t="s">
        <v>1604</v>
      </c>
      <c r="B274" s="54" t="s">
        <v>3192</v>
      </c>
      <c r="C274" s="55" t="s">
        <v>2246</v>
      </c>
      <c r="D274" s="55">
        <v>2850</v>
      </c>
      <c r="E274" s="186" t="s">
        <v>832</v>
      </c>
      <c r="F274" s="201" t="s">
        <v>1837</v>
      </c>
      <c r="G274" s="186" t="s">
        <v>1872</v>
      </c>
      <c r="H274" s="55" t="s">
        <v>2252</v>
      </c>
      <c r="I274" s="55" t="s">
        <v>1258</v>
      </c>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DK274" s="56"/>
      <c r="DL274" s="56"/>
      <c r="DM274" s="56"/>
      <c r="DN274" s="56"/>
      <c r="DO274" s="56"/>
      <c r="DP274" s="56"/>
      <c r="DQ274" s="56"/>
      <c r="DR274" s="56"/>
      <c r="DS274" s="56"/>
      <c r="DT274" s="56"/>
      <c r="DU274" s="56"/>
      <c r="DV274" s="56"/>
      <c r="DW274" s="56"/>
      <c r="DX274" s="56"/>
      <c r="DY274" s="56"/>
      <c r="DZ274" s="56"/>
      <c r="EA274" s="56"/>
      <c r="EB274" s="56"/>
      <c r="EC274" s="56"/>
      <c r="ED274" s="56"/>
      <c r="EE274" s="56"/>
      <c r="EF274" s="56"/>
      <c r="EG274" s="56"/>
      <c r="EH274" s="56"/>
      <c r="EI274" s="56"/>
      <c r="EJ274" s="56"/>
      <c r="EK274" s="56"/>
      <c r="EL274" s="56"/>
      <c r="EM274" s="56"/>
      <c r="EN274" s="56"/>
      <c r="EO274" s="56"/>
      <c r="EP274" s="56"/>
      <c r="EQ274" s="56"/>
      <c r="ER274" s="56"/>
      <c r="ES274" s="56"/>
      <c r="ET274" s="56"/>
      <c r="EU274" s="56"/>
      <c r="EV274" s="56"/>
      <c r="EW274" s="56"/>
      <c r="EX274" s="56"/>
      <c r="EY274" s="56"/>
      <c r="EZ274" s="56"/>
      <c r="FA274" s="56"/>
      <c r="FB274" s="56"/>
      <c r="FC274" s="56"/>
      <c r="FD274" s="56"/>
      <c r="FE274" s="56"/>
      <c r="FF274" s="56"/>
      <c r="FG274" s="56"/>
      <c r="FH274" s="56"/>
      <c r="FI274" s="56"/>
      <c r="FJ274" s="56"/>
      <c r="FK274" s="56"/>
      <c r="FL274" s="56"/>
      <c r="FM274" s="56"/>
      <c r="FN274" s="56"/>
      <c r="FO274" s="56"/>
      <c r="FP274" s="56"/>
      <c r="FQ274" s="56"/>
      <c r="FR274" s="56"/>
      <c r="FS274" s="56"/>
      <c r="FT274" s="56"/>
      <c r="FU274" s="56"/>
      <c r="FV274" s="56"/>
      <c r="FW274" s="56"/>
      <c r="FX274" s="56"/>
      <c r="FY274" s="56"/>
      <c r="FZ274" s="56"/>
      <c r="GA274" s="56"/>
      <c r="GB274" s="56"/>
      <c r="GC274" s="56"/>
      <c r="GD274" s="56"/>
      <c r="GE274" s="56"/>
      <c r="GF274" s="56"/>
      <c r="GG274" s="56"/>
      <c r="GH274" s="56"/>
      <c r="GI274" s="56"/>
      <c r="GJ274" s="56"/>
      <c r="GK274" s="56"/>
      <c r="GL274" s="56"/>
      <c r="GM274" s="56"/>
      <c r="GN274" s="56"/>
      <c r="GO274" s="56"/>
      <c r="GP274" s="56"/>
      <c r="GQ274" s="56"/>
      <c r="GR274" s="56"/>
      <c r="GS274" s="56"/>
      <c r="GT274" s="56"/>
      <c r="GU274" s="56"/>
      <c r="GV274" s="56"/>
      <c r="GW274" s="56"/>
      <c r="GX274" s="56"/>
      <c r="GY274" s="56"/>
      <c r="GZ274" s="56"/>
      <c r="HA274" s="56"/>
      <c r="HB274" s="56"/>
      <c r="HC274" s="56"/>
      <c r="HD274" s="56"/>
      <c r="HE274" s="56"/>
      <c r="HF274" s="56"/>
      <c r="HG274" s="56"/>
      <c r="HH274" s="56"/>
      <c r="HI274" s="56"/>
      <c r="HJ274" s="56"/>
      <c r="HK274" s="56"/>
      <c r="HL274" s="56"/>
      <c r="HM274" s="56"/>
      <c r="HN274" s="56"/>
      <c r="HO274" s="56"/>
      <c r="HP274" s="56"/>
      <c r="HQ274" s="56"/>
      <c r="HR274" s="56"/>
      <c r="HS274" s="56"/>
      <c r="HT274" s="56"/>
      <c r="HU274" s="56"/>
      <c r="HV274" s="56"/>
      <c r="HW274" s="56"/>
      <c r="HX274" s="56"/>
      <c r="HY274" s="56"/>
      <c r="HZ274" s="56"/>
      <c r="IA274" s="56"/>
      <c r="IB274" s="56"/>
      <c r="IC274" s="56"/>
      <c r="ID274" s="56"/>
      <c r="IE274" s="56"/>
      <c r="IF274" s="56"/>
      <c r="IG274" s="56"/>
      <c r="IH274" s="56"/>
      <c r="II274" s="56"/>
      <c r="IJ274" s="56"/>
      <c r="IK274" s="56"/>
      <c r="IL274" s="56"/>
      <c r="IM274" s="56"/>
      <c r="IN274" s="56"/>
      <c r="IO274" s="56"/>
      <c r="IP274" s="56"/>
      <c r="IQ274" s="56"/>
      <c r="IR274" s="56"/>
      <c r="IS274" s="56"/>
      <c r="IT274" s="56"/>
      <c r="IU274" s="56"/>
    </row>
    <row r="275" spans="1:255" ht="12.75">
      <c r="A275" s="57" t="s">
        <v>1604</v>
      </c>
      <c r="B275" s="65" t="s">
        <v>1262</v>
      </c>
      <c r="C275" s="65">
        <v>8</v>
      </c>
      <c r="D275" s="55"/>
      <c r="E275" s="187" t="s">
        <v>833</v>
      </c>
      <c r="F275" s="200" t="s">
        <v>1838</v>
      </c>
      <c r="G275" s="55"/>
      <c r="H275" s="55" t="s">
        <v>3349</v>
      </c>
      <c r="I275" s="55" t="s">
        <v>1227</v>
      </c>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c r="AY275" s="56"/>
      <c r="AZ275" s="56"/>
      <c r="BA275" s="56"/>
      <c r="BB275" s="56"/>
      <c r="BC275" s="56"/>
      <c r="BD275" s="56"/>
      <c r="BE275" s="56"/>
      <c r="BF275" s="56"/>
      <c r="BG275" s="56"/>
      <c r="BH275" s="56"/>
      <c r="BI275" s="56"/>
      <c r="BJ275" s="56"/>
      <c r="BK275" s="56"/>
      <c r="BL275" s="56"/>
      <c r="BM275" s="56"/>
      <c r="BN275" s="56"/>
      <c r="BO275" s="56"/>
      <c r="BP275" s="56"/>
      <c r="BQ275" s="56"/>
      <c r="BR275" s="56"/>
      <c r="BS275" s="56"/>
      <c r="BT275" s="56"/>
      <c r="BU275" s="56"/>
      <c r="BV275" s="56"/>
      <c r="BW275" s="56"/>
      <c r="BX275" s="56"/>
      <c r="BY275" s="56"/>
      <c r="BZ275" s="56"/>
      <c r="CA275" s="56"/>
      <c r="CB275" s="56"/>
      <c r="CC275" s="56"/>
      <c r="CD275" s="56"/>
      <c r="CE275" s="56"/>
      <c r="CF275" s="56"/>
      <c r="CG275" s="56"/>
      <c r="CH275" s="56"/>
      <c r="CI275" s="56"/>
      <c r="CJ275" s="56"/>
      <c r="CK275" s="56"/>
      <c r="CL275" s="56"/>
      <c r="CM275" s="56"/>
      <c r="CN275" s="56"/>
      <c r="CO275" s="56"/>
      <c r="CP275" s="56"/>
      <c r="CQ275" s="56"/>
      <c r="CR275" s="56"/>
      <c r="CS275" s="56"/>
      <c r="CT275" s="56"/>
      <c r="CU275" s="56"/>
      <c r="CV275" s="56"/>
      <c r="CW275" s="56"/>
      <c r="CX275" s="56"/>
      <c r="CY275" s="56"/>
      <c r="CZ275" s="56"/>
      <c r="DA275" s="56"/>
      <c r="DB275" s="56"/>
      <c r="DC275" s="56"/>
      <c r="DD275" s="56"/>
      <c r="DE275" s="56"/>
      <c r="DF275" s="56"/>
      <c r="DG275" s="56"/>
      <c r="DH275" s="56"/>
      <c r="DI275" s="56"/>
      <c r="DJ275" s="56"/>
      <c r="DK275" s="56"/>
      <c r="DL275" s="56"/>
      <c r="DM275" s="56"/>
      <c r="DN275" s="56"/>
      <c r="DO275" s="56"/>
      <c r="DP275" s="56"/>
      <c r="DQ275" s="56"/>
      <c r="DR275" s="56"/>
      <c r="DS275" s="56"/>
      <c r="DT275" s="56"/>
      <c r="DU275" s="56"/>
      <c r="DV275" s="56"/>
      <c r="DW275" s="56"/>
      <c r="DX275" s="56"/>
      <c r="DY275" s="56"/>
      <c r="DZ275" s="56"/>
      <c r="EA275" s="56"/>
      <c r="EB275" s="56"/>
      <c r="EC275" s="56"/>
      <c r="ED275" s="56"/>
      <c r="EE275" s="56"/>
      <c r="EF275" s="56"/>
      <c r="EG275" s="56"/>
      <c r="EH275" s="56"/>
      <c r="EI275" s="56"/>
      <c r="EJ275" s="56"/>
      <c r="EK275" s="56"/>
      <c r="EL275" s="56"/>
      <c r="EM275" s="56"/>
      <c r="EN275" s="56"/>
      <c r="EO275" s="56"/>
      <c r="EP275" s="56"/>
      <c r="EQ275" s="56"/>
      <c r="ER275" s="56"/>
      <c r="ES275" s="56"/>
      <c r="ET275" s="56"/>
      <c r="EU275" s="56"/>
      <c r="EV275" s="56"/>
      <c r="EW275" s="56"/>
      <c r="EX275" s="56"/>
      <c r="EY275" s="56"/>
      <c r="EZ275" s="56"/>
      <c r="FA275" s="56"/>
      <c r="FB275" s="56"/>
      <c r="FC275" s="56"/>
      <c r="FD275" s="56"/>
      <c r="FE275" s="56"/>
      <c r="FF275" s="56"/>
      <c r="FG275" s="56"/>
      <c r="FH275" s="56"/>
      <c r="FI275" s="56"/>
      <c r="FJ275" s="56"/>
      <c r="FK275" s="56"/>
      <c r="FL275" s="56"/>
      <c r="FM275" s="56"/>
      <c r="FN275" s="56"/>
      <c r="FO275" s="56"/>
      <c r="FP275" s="56"/>
      <c r="FQ275" s="56"/>
      <c r="FR275" s="56"/>
      <c r="FS275" s="56"/>
      <c r="FT275" s="56"/>
      <c r="FU275" s="56"/>
      <c r="FV275" s="56"/>
      <c r="FW275" s="56"/>
      <c r="FX275" s="56"/>
      <c r="FY275" s="56"/>
      <c r="FZ275" s="56"/>
      <c r="GA275" s="56"/>
      <c r="GB275" s="56"/>
      <c r="GC275" s="56"/>
      <c r="GD275" s="56"/>
      <c r="GE275" s="56"/>
      <c r="GF275" s="56"/>
      <c r="GG275" s="56"/>
      <c r="GH275" s="56"/>
      <c r="GI275" s="56"/>
      <c r="GJ275" s="56"/>
      <c r="GK275" s="56"/>
      <c r="GL275" s="56"/>
      <c r="GM275" s="56"/>
      <c r="GN275" s="56"/>
      <c r="GO275" s="56"/>
      <c r="GP275" s="56"/>
      <c r="GQ275" s="56"/>
      <c r="GR275" s="56"/>
      <c r="GS275" s="56"/>
      <c r="GT275" s="56"/>
      <c r="GU275" s="56"/>
      <c r="GV275" s="56"/>
      <c r="GW275" s="56"/>
      <c r="GX275" s="56"/>
      <c r="GY275" s="56"/>
      <c r="GZ275" s="56"/>
      <c r="HA275" s="56"/>
      <c r="HB275" s="56"/>
      <c r="HC275" s="56"/>
      <c r="HD275" s="56"/>
      <c r="HE275" s="56"/>
      <c r="HF275" s="56"/>
      <c r="HG275" s="56"/>
      <c r="HH275" s="56"/>
      <c r="HI275" s="56"/>
      <c r="HJ275" s="56"/>
      <c r="HK275" s="56"/>
      <c r="HL275" s="56"/>
      <c r="HM275" s="56"/>
      <c r="HN275" s="56"/>
      <c r="HO275" s="56"/>
      <c r="HP275" s="56"/>
      <c r="HQ275" s="56"/>
      <c r="HR275" s="56"/>
      <c r="HS275" s="56"/>
      <c r="HT275" s="56"/>
      <c r="HU275" s="56"/>
      <c r="HV275" s="56"/>
      <c r="HW275" s="56"/>
      <c r="HX275" s="56"/>
      <c r="HY275" s="56"/>
      <c r="HZ275" s="56"/>
      <c r="IA275" s="56"/>
      <c r="IB275" s="56"/>
      <c r="IC275" s="56"/>
      <c r="ID275" s="56"/>
      <c r="IE275" s="56"/>
      <c r="IF275" s="56"/>
      <c r="IG275" s="56"/>
      <c r="IH275" s="56"/>
      <c r="II275" s="56"/>
      <c r="IJ275" s="56"/>
      <c r="IK275" s="56"/>
      <c r="IL275" s="56"/>
      <c r="IM275" s="56"/>
      <c r="IN275" s="56"/>
      <c r="IO275" s="56"/>
      <c r="IP275" s="56"/>
      <c r="IQ275" s="56"/>
      <c r="IR275" s="56"/>
      <c r="IS275" s="56"/>
      <c r="IT275" s="56"/>
      <c r="IU275" s="56"/>
    </row>
    <row r="276" spans="1:255" ht="12.75">
      <c r="A276" s="59"/>
      <c r="B276" s="60"/>
      <c r="C276" s="61"/>
      <c r="D276" s="61"/>
      <c r="E276" s="62"/>
      <c r="F276" s="63"/>
      <c r="G276" s="61"/>
      <c r="H276" s="61"/>
      <c r="I276" s="61"/>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c r="AS276" s="56"/>
      <c r="AT276" s="56"/>
      <c r="AU276" s="56"/>
      <c r="AV276" s="56"/>
      <c r="AW276" s="56"/>
      <c r="AX276" s="56"/>
      <c r="AY276" s="56"/>
      <c r="AZ276" s="56"/>
      <c r="BA276" s="56"/>
      <c r="BB276" s="56"/>
      <c r="BC276" s="56"/>
      <c r="BD276" s="56"/>
      <c r="BE276" s="56"/>
      <c r="BF276" s="56"/>
      <c r="BG276" s="56"/>
      <c r="BH276" s="56"/>
      <c r="BI276" s="56"/>
      <c r="BJ276" s="56"/>
      <c r="BK276" s="56"/>
      <c r="BL276" s="56"/>
      <c r="BM276" s="56"/>
      <c r="BN276" s="56"/>
      <c r="BO276" s="56"/>
      <c r="BP276" s="56"/>
      <c r="BQ276" s="56"/>
      <c r="BR276" s="56"/>
      <c r="BS276" s="56"/>
      <c r="BT276" s="56"/>
      <c r="BU276" s="56"/>
      <c r="BV276" s="56"/>
      <c r="BW276" s="56"/>
      <c r="BX276" s="56"/>
      <c r="BY276" s="56"/>
      <c r="BZ276" s="56"/>
      <c r="CA276" s="56"/>
      <c r="CB276" s="56"/>
      <c r="CC276" s="56"/>
      <c r="CD276" s="56"/>
      <c r="CE276" s="56"/>
      <c r="CF276" s="56"/>
      <c r="CG276" s="56"/>
      <c r="CH276" s="56"/>
      <c r="CI276" s="56"/>
      <c r="CJ276" s="56"/>
      <c r="CK276" s="56"/>
      <c r="CL276" s="56"/>
      <c r="CM276" s="56"/>
      <c r="CN276" s="56"/>
      <c r="CO276" s="56"/>
      <c r="CP276" s="56"/>
      <c r="CQ276" s="56"/>
      <c r="CR276" s="56"/>
      <c r="CS276" s="56"/>
      <c r="CT276" s="56"/>
      <c r="CU276" s="56"/>
      <c r="CV276" s="56"/>
      <c r="CW276" s="56"/>
      <c r="CX276" s="56"/>
      <c r="CY276" s="56"/>
      <c r="CZ276" s="56"/>
      <c r="DA276" s="56"/>
      <c r="DB276" s="56"/>
      <c r="DC276" s="56"/>
      <c r="DD276" s="56"/>
      <c r="DE276" s="56"/>
      <c r="DF276" s="56"/>
      <c r="DG276" s="56"/>
      <c r="DH276" s="56"/>
      <c r="DI276" s="56"/>
      <c r="DJ276" s="56"/>
      <c r="DK276" s="56"/>
      <c r="DL276" s="56"/>
      <c r="DM276" s="56"/>
      <c r="DN276" s="56"/>
      <c r="DO276" s="56"/>
      <c r="DP276" s="56"/>
      <c r="DQ276" s="56"/>
      <c r="DR276" s="56"/>
      <c r="DS276" s="56"/>
      <c r="DT276" s="56"/>
      <c r="DU276" s="56"/>
      <c r="DV276" s="56"/>
      <c r="DW276" s="56"/>
      <c r="DX276" s="56"/>
      <c r="DY276" s="56"/>
      <c r="DZ276" s="56"/>
      <c r="EA276" s="56"/>
      <c r="EB276" s="56"/>
      <c r="EC276" s="56"/>
      <c r="ED276" s="56"/>
      <c r="EE276" s="56"/>
      <c r="EF276" s="56"/>
      <c r="EG276" s="56"/>
      <c r="EH276" s="56"/>
      <c r="EI276" s="56"/>
      <c r="EJ276" s="56"/>
      <c r="EK276" s="56"/>
      <c r="EL276" s="56"/>
      <c r="EM276" s="56"/>
      <c r="EN276" s="56"/>
      <c r="EO276" s="56"/>
      <c r="EP276" s="56"/>
      <c r="EQ276" s="56"/>
      <c r="ER276" s="56"/>
      <c r="ES276" s="56"/>
      <c r="ET276" s="56"/>
      <c r="EU276" s="56"/>
      <c r="EV276" s="56"/>
      <c r="EW276" s="56"/>
      <c r="EX276" s="56"/>
      <c r="EY276" s="56"/>
      <c r="EZ276" s="56"/>
      <c r="FA276" s="56"/>
      <c r="FB276" s="56"/>
      <c r="FC276" s="56"/>
      <c r="FD276" s="56"/>
      <c r="FE276" s="56"/>
      <c r="FF276" s="56"/>
      <c r="FG276" s="56"/>
      <c r="FH276" s="56"/>
      <c r="FI276" s="56"/>
      <c r="FJ276" s="56"/>
      <c r="FK276" s="56"/>
      <c r="FL276" s="56"/>
      <c r="FM276" s="56"/>
      <c r="FN276" s="56"/>
      <c r="FO276" s="56"/>
      <c r="FP276" s="56"/>
      <c r="FQ276" s="56"/>
      <c r="FR276" s="56"/>
      <c r="FS276" s="56"/>
      <c r="FT276" s="56"/>
      <c r="FU276" s="56"/>
      <c r="FV276" s="56"/>
      <c r="FW276" s="56"/>
      <c r="FX276" s="56"/>
      <c r="FY276" s="56"/>
      <c r="FZ276" s="56"/>
      <c r="GA276" s="56"/>
      <c r="GB276" s="56"/>
      <c r="GC276" s="56"/>
      <c r="GD276" s="56"/>
      <c r="GE276" s="56"/>
      <c r="GF276" s="56"/>
      <c r="GG276" s="56"/>
      <c r="GH276" s="56"/>
      <c r="GI276" s="56"/>
      <c r="GJ276" s="56"/>
      <c r="GK276" s="56"/>
      <c r="GL276" s="56"/>
      <c r="GM276" s="56"/>
      <c r="GN276" s="56"/>
      <c r="GO276" s="56"/>
      <c r="GP276" s="56"/>
      <c r="GQ276" s="56"/>
      <c r="GR276" s="56"/>
      <c r="GS276" s="56"/>
      <c r="GT276" s="56"/>
      <c r="GU276" s="56"/>
      <c r="GV276" s="56"/>
      <c r="GW276" s="56"/>
      <c r="GX276" s="56"/>
      <c r="GY276" s="56"/>
      <c r="GZ276" s="56"/>
      <c r="HA276" s="56"/>
      <c r="HB276" s="56"/>
      <c r="HC276" s="56"/>
      <c r="HD276" s="56"/>
      <c r="HE276" s="56"/>
      <c r="HF276" s="56"/>
      <c r="HG276" s="56"/>
      <c r="HH276" s="56"/>
      <c r="HI276" s="56"/>
      <c r="HJ276" s="56"/>
      <c r="HK276" s="56"/>
      <c r="HL276" s="56"/>
      <c r="HM276" s="56"/>
      <c r="HN276" s="56"/>
      <c r="HO276" s="56"/>
      <c r="HP276" s="56"/>
      <c r="HQ276" s="56"/>
      <c r="HR276" s="56"/>
      <c r="HS276" s="56"/>
      <c r="HT276" s="56"/>
      <c r="HU276" s="56"/>
      <c r="HV276" s="56"/>
      <c r="HW276" s="56"/>
      <c r="HX276" s="56"/>
      <c r="HY276" s="56"/>
      <c r="HZ276" s="56"/>
      <c r="IA276" s="56"/>
      <c r="IB276" s="56"/>
      <c r="IC276" s="56"/>
      <c r="ID276" s="56"/>
      <c r="IE276" s="56"/>
      <c r="IF276" s="56"/>
      <c r="IG276" s="56"/>
      <c r="IH276" s="56"/>
      <c r="II276" s="56"/>
      <c r="IJ276" s="56"/>
      <c r="IK276" s="56"/>
      <c r="IL276" s="56"/>
      <c r="IM276" s="56"/>
      <c r="IN276" s="56"/>
      <c r="IO276" s="56"/>
      <c r="IP276" s="56"/>
      <c r="IQ276" s="56"/>
      <c r="IR276" s="56"/>
      <c r="IS276" s="56"/>
      <c r="IT276" s="56"/>
      <c r="IU276" s="56"/>
    </row>
    <row r="277" spans="1:9" ht="12.75">
      <c r="A277" s="332" t="s">
        <v>2885</v>
      </c>
      <c r="B277" s="331" t="s">
        <v>1249</v>
      </c>
      <c r="C277" s="331">
        <v>8</v>
      </c>
      <c r="D277" s="331">
        <v>150</v>
      </c>
      <c r="E277" s="186" t="str">
        <f>"54032001AE01A00"</f>
        <v>54032001AE01A00</v>
      </c>
      <c r="F277" s="201" t="s">
        <v>2886</v>
      </c>
      <c r="G277" s="187" t="s">
        <v>1871</v>
      </c>
      <c r="H277" s="331" t="s">
        <v>2252</v>
      </c>
      <c r="I277" s="331" t="s">
        <v>1255</v>
      </c>
    </row>
    <row r="278" spans="1:9" ht="12.75">
      <c r="A278" s="332" t="s">
        <v>2885</v>
      </c>
      <c r="B278" s="331" t="s">
        <v>1249</v>
      </c>
      <c r="C278" s="331">
        <v>8</v>
      </c>
      <c r="D278" s="331">
        <v>150</v>
      </c>
      <c r="E278" s="186" t="str">
        <f>"54032001AE02A00"</f>
        <v>54032001AE02A00</v>
      </c>
      <c r="F278" s="201" t="s">
        <v>2887</v>
      </c>
      <c r="G278" s="187" t="s">
        <v>1872</v>
      </c>
      <c r="H278" s="331" t="s">
        <v>2252</v>
      </c>
      <c r="I278" s="331" t="s">
        <v>1255</v>
      </c>
    </row>
    <row r="279" spans="1:9" ht="12.75">
      <c r="A279" s="332" t="s">
        <v>2885</v>
      </c>
      <c r="B279" s="331" t="s">
        <v>2248</v>
      </c>
      <c r="C279" s="331" t="s">
        <v>2246</v>
      </c>
      <c r="D279" s="331">
        <v>70</v>
      </c>
      <c r="E279" s="186" t="str">
        <f>"09952219AE01A24"</f>
        <v>09952219AE01A24</v>
      </c>
      <c r="F279" s="201" t="s">
        <v>1839</v>
      </c>
      <c r="G279" s="186" t="s">
        <v>1871</v>
      </c>
      <c r="H279" s="331" t="s">
        <v>2252</v>
      </c>
      <c r="I279" s="331" t="s">
        <v>2128</v>
      </c>
    </row>
    <row r="280" spans="1:9" ht="12.75">
      <c r="A280" s="332" t="s">
        <v>2885</v>
      </c>
      <c r="B280" s="331" t="s">
        <v>2248</v>
      </c>
      <c r="C280" s="331" t="s">
        <v>2246</v>
      </c>
      <c r="D280" s="331">
        <v>70</v>
      </c>
      <c r="E280" s="186" t="str">
        <f>"09952219AE02A24"</f>
        <v>09952219AE02A24</v>
      </c>
      <c r="F280" s="201" t="s">
        <v>1840</v>
      </c>
      <c r="G280" s="186" t="s">
        <v>1872</v>
      </c>
      <c r="H280" s="331" t="s">
        <v>2252</v>
      </c>
      <c r="I280" s="331" t="s">
        <v>2128</v>
      </c>
    </row>
    <row r="281" spans="1:9" ht="12.75">
      <c r="A281" s="332" t="s">
        <v>2885</v>
      </c>
      <c r="B281" s="331" t="s">
        <v>2250</v>
      </c>
      <c r="C281" s="331" t="s">
        <v>2246</v>
      </c>
      <c r="D281" s="331">
        <v>35</v>
      </c>
      <c r="E281" s="186" t="s">
        <v>834</v>
      </c>
      <c r="F281" s="201" t="s">
        <v>1841</v>
      </c>
      <c r="G281" s="186" t="s">
        <v>1871</v>
      </c>
      <c r="H281" s="331" t="s">
        <v>2252</v>
      </c>
      <c r="I281" s="331" t="s">
        <v>1258</v>
      </c>
    </row>
    <row r="282" spans="1:9" ht="12.75">
      <c r="A282" s="332" t="s">
        <v>2885</v>
      </c>
      <c r="B282" s="331" t="s">
        <v>2250</v>
      </c>
      <c r="C282" s="331" t="s">
        <v>2246</v>
      </c>
      <c r="D282" s="331">
        <v>35</v>
      </c>
      <c r="E282" s="186" t="s">
        <v>835</v>
      </c>
      <c r="F282" s="201" t="s">
        <v>1842</v>
      </c>
      <c r="G282" s="186" t="s">
        <v>1872</v>
      </c>
      <c r="H282" s="331" t="s">
        <v>2252</v>
      </c>
      <c r="I282" s="331" t="s">
        <v>1258</v>
      </c>
    </row>
    <row r="283" spans="1:9" ht="12.75">
      <c r="A283" s="332" t="s">
        <v>2885</v>
      </c>
      <c r="B283" s="331" t="s">
        <v>2248</v>
      </c>
      <c r="C283" s="331" t="s">
        <v>2246</v>
      </c>
      <c r="D283" s="331">
        <v>70</v>
      </c>
      <c r="E283" s="186" t="str">
        <f>"09952243AE01A24"</f>
        <v>09952243AE01A24</v>
      </c>
      <c r="F283" s="201" t="s">
        <v>1843</v>
      </c>
      <c r="G283" s="186" t="s">
        <v>1871</v>
      </c>
      <c r="H283" s="331" t="s">
        <v>2252</v>
      </c>
      <c r="I283" s="331" t="s">
        <v>1258</v>
      </c>
    </row>
    <row r="284" spans="1:9" ht="12.75">
      <c r="A284" s="332" t="s">
        <v>2885</v>
      </c>
      <c r="B284" s="331" t="s">
        <v>2248</v>
      </c>
      <c r="C284" s="331" t="s">
        <v>2246</v>
      </c>
      <c r="D284" s="331">
        <v>70</v>
      </c>
      <c r="E284" s="186" t="str">
        <f>"09952243AE02A24"</f>
        <v>09952243AE02A24</v>
      </c>
      <c r="F284" s="201" t="s">
        <v>1844</v>
      </c>
      <c r="G284" s="186" t="s">
        <v>1872</v>
      </c>
      <c r="H284" s="331" t="s">
        <v>2252</v>
      </c>
      <c r="I284" s="331" t="s">
        <v>1258</v>
      </c>
    </row>
    <row r="285" spans="1:9" ht="12.75">
      <c r="A285" s="332" t="s">
        <v>2885</v>
      </c>
      <c r="B285" s="340" t="s">
        <v>1627</v>
      </c>
      <c r="C285" s="331">
        <v>8</v>
      </c>
      <c r="D285" s="331"/>
      <c r="E285" s="186" t="str">
        <f>"29180582AE00A00"</f>
        <v>29180582AE00A00</v>
      </c>
      <c r="F285" s="201" t="s">
        <v>2888</v>
      </c>
      <c r="G285" s="331"/>
      <c r="H285" s="331" t="s">
        <v>2252</v>
      </c>
      <c r="I285" s="331" t="s">
        <v>1226</v>
      </c>
    </row>
    <row r="286" spans="1:9" ht="12.75">
      <c r="A286" s="332" t="s">
        <v>2885</v>
      </c>
      <c r="B286" s="340" t="s">
        <v>836</v>
      </c>
      <c r="C286" s="331">
        <v>8</v>
      </c>
      <c r="D286" s="331"/>
      <c r="E286" s="186" t="str">
        <f>"29180585AE00A00"</f>
        <v>29180585AE00A00</v>
      </c>
      <c r="F286" s="201" t="s">
        <v>2889</v>
      </c>
      <c r="G286" s="331"/>
      <c r="H286" s="331" t="s">
        <v>2252</v>
      </c>
      <c r="I286" s="331" t="s">
        <v>1226</v>
      </c>
    </row>
    <row r="287" spans="1:255" ht="12.75">
      <c r="A287" s="59"/>
      <c r="B287" s="60"/>
      <c r="C287" s="61"/>
      <c r="D287" s="61"/>
      <c r="E287" s="62"/>
      <c r="F287" s="63"/>
      <c r="G287" s="61"/>
      <c r="H287" s="61"/>
      <c r="I287" s="61"/>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c r="AS287" s="56"/>
      <c r="AT287" s="56"/>
      <c r="AU287" s="56"/>
      <c r="AV287" s="56"/>
      <c r="AW287" s="56"/>
      <c r="AX287" s="56"/>
      <c r="AY287" s="56"/>
      <c r="AZ287" s="56"/>
      <c r="BA287" s="56"/>
      <c r="BB287" s="56"/>
      <c r="BC287" s="56"/>
      <c r="BD287" s="56"/>
      <c r="BE287" s="56"/>
      <c r="BF287" s="56"/>
      <c r="BG287" s="56"/>
      <c r="BH287" s="56"/>
      <c r="BI287" s="56"/>
      <c r="BJ287" s="56"/>
      <c r="BK287" s="56"/>
      <c r="BL287" s="56"/>
      <c r="BM287" s="56"/>
      <c r="BN287" s="56"/>
      <c r="BO287" s="56"/>
      <c r="BP287" s="56"/>
      <c r="BQ287" s="56"/>
      <c r="BR287" s="56"/>
      <c r="BS287" s="56"/>
      <c r="BT287" s="56"/>
      <c r="BU287" s="56"/>
      <c r="BV287" s="56"/>
      <c r="BW287" s="56"/>
      <c r="BX287" s="56"/>
      <c r="BY287" s="56"/>
      <c r="BZ287" s="56"/>
      <c r="CA287" s="56"/>
      <c r="CB287" s="56"/>
      <c r="CC287" s="56"/>
      <c r="CD287" s="56"/>
      <c r="CE287" s="56"/>
      <c r="CF287" s="56"/>
      <c r="CG287" s="56"/>
      <c r="CH287" s="56"/>
      <c r="CI287" s="56"/>
      <c r="CJ287" s="56"/>
      <c r="CK287" s="56"/>
      <c r="CL287" s="56"/>
      <c r="CM287" s="56"/>
      <c r="CN287" s="56"/>
      <c r="CO287" s="56"/>
      <c r="CP287" s="56"/>
      <c r="CQ287" s="56"/>
      <c r="CR287" s="56"/>
      <c r="CS287" s="56"/>
      <c r="CT287" s="56"/>
      <c r="CU287" s="56"/>
      <c r="CV287" s="56"/>
      <c r="CW287" s="56"/>
      <c r="CX287" s="56"/>
      <c r="CY287" s="56"/>
      <c r="CZ287" s="56"/>
      <c r="DA287" s="56"/>
      <c r="DB287" s="56"/>
      <c r="DC287" s="56"/>
      <c r="DD287" s="56"/>
      <c r="DE287" s="56"/>
      <c r="DF287" s="56"/>
      <c r="DG287" s="56"/>
      <c r="DH287" s="56"/>
      <c r="DI287" s="56"/>
      <c r="DJ287" s="56"/>
      <c r="DK287" s="56"/>
      <c r="DL287" s="56"/>
      <c r="DM287" s="56"/>
      <c r="DN287" s="56"/>
      <c r="DO287" s="56"/>
      <c r="DP287" s="56"/>
      <c r="DQ287" s="56"/>
      <c r="DR287" s="56"/>
      <c r="DS287" s="56"/>
      <c r="DT287" s="56"/>
      <c r="DU287" s="56"/>
      <c r="DV287" s="56"/>
      <c r="DW287" s="56"/>
      <c r="DX287" s="56"/>
      <c r="DY287" s="56"/>
      <c r="DZ287" s="56"/>
      <c r="EA287" s="56"/>
      <c r="EB287" s="56"/>
      <c r="EC287" s="56"/>
      <c r="ED287" s="56"/>
      <c r="EE287" s="56"/>
      <c r="EF287" s="56"/>
      <c r="EG287" s="56"/>
      <c r="EH287" s="56"/>
      <c r="EI287" s="56"/>
      <c r="EJ287" s="56"/>
      <c r="EK287" s="56"/>
      <c r="EL287" s="56"/>
      <c r="EM287" s="56"/>
      <c r="EN287" s="56"/>
      <c r="EO287" s="56"/>
      <c r="EP287" s="56"/>
      <c r="EQ287" s="56"/>
      <c r="ER287" s="56"/>
      <c r="ES287" s="56"/>
      <c r="ET287" s="56"/>
      <c r="EU287" s="56"/>
      <c r="EV287" s="56"/>
      <c r="EW287" s="56"/>
      <c r="EX287" s="56"/>
      <c r="EY287" s="56"/>
      <c r="EZ287" s="56"/>
      <c r="FA287" s="56"/>
      <c r="FB287" s="56"/>
      <c r="FC287" s="56"/>
      <c r="FD287" s="56"/>
      <c r="FE287" s="56"/>
      <c r="FF287" s="56"/>
      <c r="FG287" s="56"/>
      <c r="FH287" s="56"/>
      <c r="FI287" s="56"/>
      <c r="FJ287" s="56"/>
      <c r="FK287" s="56"/>
      <c r="FL287" s="56"/>
      <c r="FM287" s="56"/>
      <c r="FN287" s="56"/>
      <c r="FO287" s="56"/>
      <c r="FP287" s="56"/>
      <c r="FQ287" s="56"/>
      <c r="FR287" s="56"/>
      <c r="FS287" s="56"/>
      <c r="FT287" s="56"/>
      <c r="FU287" s="56"/>
      <c r="FV287" s="56"/>
      <c r="FW287" s="56"/>
      <c r="FX287" s="56"/>
      <c r="FY287" s="56"/>
      <c r="FZ287" s="56"/>
      <c r="GA287" s="56"/>
      <c r="GB287" s="56"/>
      <c r="GC287" s="56"/>
      <c r="GD287" s="56"/>
      <c r="GE287" s="56"/>
      <c r="GF287" s="56"/>
      <c r="GG287" s="56"/>
      <c r="GH287" s="56"/>
      <c r="GI287" s="56"/>
      <c r="GJ287" s="56"/>
      <c r="GK287" s="56"/>
      <c r="GL287" s="56"/>
      <c r="GM287" s="56"/>
      <c r="GN287" s="56"/>
      <c r="GO287" s="56"/>
      <c r="GP287" s="56"/>
      <c r="GQ287" s="56"/>
      <c r="GR287" s="56"/>
      <c r="GS287" s="56"/>
      <c r="GT287" s="56"/>
      <c r="GU287" s="56"/>
      <c r="GV287" s="56"/>
      <c r="GW287" s="56"/>
      <c r="GX287" s="56"/>
      <c r="GY287" s="56"/>
      <c r="GZ287" s="56"/>
      <c r="HA287" s="56"/>
      <c r="HB287" s="56"/>
      <c r="HC287" s="56"/>
      <c r="HD287" s="56"/>
      <c r="HE287" s="56"/>
      <c r="HF287" s="56"/>
      <c r="HG287" s="56"/>
      <c r="HH287" s="56"/>
      <c r="HI287" s="56"/>
      <c r="HJ287" s="56"/>
      <c r="HK287" s="56"/>
      <c r="HL287" s="56"/>
      <c r="HM287" s="56"/>
      <c r="HN287" s="56"/>
      <c r="HO287" s="56"/>
      <c r="HP287" s="56"/>
      <c r="HQ287" s="56"/>
      <c r="HR287" s="56"/>
      <c r="HS287" s="56"/>
      <c r="HT287" s="56"/>
      <c r="HU287" s="56"/>
      <c r="HV287" s="56"/>
      <c r="HW287" s="56"/>
      <c r="HX287" s="56"/>
      <c r="HY287" s="56"/>
      <c r="HZ287" s="56"/>
      <c r="IA287" s="56"/>
      <c r="IB287" s="56"/>
      <c r="IC287" s="56"/>
      <c r="ID287" s="56"/>
      <c r="IE287" s="56"/>
      <c r="IF287" s="56"/>
      <c r="IG287" s="56"/>
      <c r="IH287" s="56"/>
      <c r="II287" s="56"/>
      <c r="IJ287" s="56"/>
      <c r="IK287" s="56"/>
      <c r="IL287" s="56"/>
      <c r="IM287" s="56"/>
      <c r="IN287" s="56"/>
      <c r="IO287" s="56"/>
      <c r="IP287" s="56"/>
      <c r="IQ287" s="56"/>
      <c r="IR287" s="56"/>
      <c r="IS287" s="56"/>
      <c r="IT287" s="56"/>
      <c r="IU287" s="56"/>
    </row>
    <row r="288" spans="1:255" ht="12.75">
      <c r="A288" s="57" t="s">
        <v>1602</v>
      </c>
      <c r="B288" s="65" t="s">
        <v>2252</v>
      </c>
      <c r="C288" s="55">
        <v>11.5</v>
      </c>
      <c r="D288" s="55">
        <v>300</v>
      </c>
      <c r="E288" s="186" t="s">
        <v>840</v>
      </c>
      <c r="F288" s="201" t="s">
        <v>1845</v>
      </c>
      <c r="G288" s="186" t="s">
        <v>1871</v>
      </c>
      <c r="H288" s="55" t="s">
        <v>2252</v>
      </c>
      <c r="I288" s="55" t="s">
        <v>1255</v>
      </c>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c r="AS288" s="56"/>
      <c r="AT288" s="56"/>
      <c r="AU288" s="56"/>
      <c r="AV288" s="56"/>
      <c r="AW288" s="56"/>
      <c r="AX288" s="56"/>
      <c r="AY288" s="56"/>
      <c r="AZ288" s="56"/>
      <c r="BA288" s="56"/>
      <c r="BB288" s="56"/>
      <c r="BC288" s="56"/>
      <c r="BD288" s="56"/>
      <c r="BE288" s="56"/>
      <c r="BF288" s="56"/>
      <c r="BG288" s="56"/>
      <c r="BH288" s="56"/>
      <c r="BI288" s="56"/>
      <c r="BJ288" s="56"/>
      <c r="BK288" s="56"/>
      <c r="BL288" s="56"/>
      <c r="BM288" s="56"/>
      <c r="BN288" s="56"/>
      <c r="BO288" s="56"/>
      <c r="BP288" s="56"/>
      <c r="BQ288" s="56"/>
      <c r="BR288" s="56"/>
      <c r="BS288" s="56"/>
      <c r="BT288" s="56"/>
      <c r="BU288" s="56"/>
      <c r="BV288" s="56"/>
      <c r="BW288" s="56"/>
      <c r="BX288" s="56"/>
      <c r="BY288" s="56"/>
      <c r="BZ288" s="56"/>
      <c r="CA288" s="56"/>
      <c r="CB288" s="56"/>
      <c r="CC288" s="56"/>
      <c r="CD288" s="56"/>
      <c r="CE288" s="56"/>
      <c r="CF288" s="56"/>
      <c r="CG288" s="56"/>
      <c r="CH288" s="56"/>
      <c r="CI288" s="56"/>
      <c r="CJ288" s="56"/>
      <c r="CK288" s="56"/>
      <c r="CL288" s="56"/>
      <c r="CM288" s="56"/>
      <c r="CN288" s="56"/>
      <c r="CO288" s="56"/>
      <c r="CP288" s="56"/>
      <c r="CQ288" s="56"/>
      <c r="CR288" s="56"/>
      <c r="CS288" s="56"/>
      <c r="CT288" s="56"/>
      <c r="CU288" s="56"/>
      <c r="CV288" s="56"/>
      <c r="CW288" s="56"/>
      <c r="CX288" s="56"/>
      <c r="CY288" s="56"/>
      <c r="CZ288" s="56"/>
      <c r="DA288" s="56"/>
      <c r="DB288" s="56"/>
      <c r="DC288" s="56"/>
      <c r="DD288" s="56"/>
      <c r="DE288" s="56"/>
      <c r="DF288" s="56"/>
      <c r="DG288" s="56"/>
      <c r="DH288" s="56"/>
      <c r="DI288" s="56"/>
      <c r="DJ288" s="56"/>
      <c r="DK288" s="56"/>
      <c r="DL288" s="56"/>
      <c r="DM288" s="56"/>
      <c r="DN288" s="56"/>
      <c r="DO288" s="56"/>
      <c r="DP288" s="56"/>
      <c r="DQ288" s="56"/>
      <c r="DR288" s="56"/>
      <c r="DS288" s="56"/>
      <c r="DT288" s="56"/>
      <c r="DU288" s="56"/>
      <c r="DV288" s="56"/>
      <c r="DW288" s="56"/>
      <c r="DX288" s="56"/>
      <c r="DY288" s="56"/>
      <c r="DZ288" s="56"/>
      <c r="EA288" s="56"/>
      <c r="EB288" s="56"/>
      <c r="EC288" s="56"/>
      <c r="ED288" s="56"/>
      <c r="EE288" s="56"/>
      <c r="EF288" s="56"/>
      <c r="EG288" s="56"/>
      <c r="EH288" s="56"/>
      <c r="EI288" s="56"/>
      <c r="EJ288" s="56"/>
      <c r="EK288" s="56"/>
      <c r="EL288" s="56"/>
      <c r="EM288" s="56"/>
      <c r="EN288" s="56"/>
      <c r="EO288" s="56"/>
      <c r="EP288" s="56"/>
      <c r="EQ288" s="56"/>
      <c r="ER288" s="56"/>
      <c r="ES288" s="56"/>
      <c r="ET288" s="56"/>
      <c r="EU288" s="56"/>
      <c r="EV288" s="56"/>
      <c r="EW288" s="56"/>
      <c r="EX288" s="56"/>
      <c r="EY288" s="56"/>
      <c r="EZ288" s="56"/>
      <c r="FA288" s="56"/>
      <c r="FB288" s="56"/>
      <c r="FC288" s="56"/>
      <c r="FD288" s="56"/>
      <c r="FE288" s="56"/>
      <c r="FF288" s="56"/>
      <c r="FG288" s="56"/>
      <c r="FH288" s="56"/>
      <c r="FI288" s="56"/>
      <c r="FJ288" s="56"/>
      <c r="FK288" s="56"/>
      <c r="FL288" s="56"/>
      <c r="FM288" s="56"/>
      <c r="FN288" s="56"/>
      <c r="FO288" s="56"/>
      <c r="FP288" s="56"/>
      <c r="FQ288" s="56"/>
      <c r="FR288" s="56"/>
      <c r="FS288" s="56"/>
      <c r="FT288" s="56"/>
      <c r="FU288" s="56"/>
      <c r="FV288" s="56"/>
      <c r="FW288" s="56"/>
      <c r="FX288" s="56"/>
      <c r="FY288" s="56"/>
      <c r="FZ288" s="56"/>
      <c r="GA288" s="56"/>
      <c r="GB288" s="56"/>
      <c r="GC288" s="56"/>
      <c r="GD288" s="56"/>
      <c r="GE288" s="56"/>
      <c r="GF288" s="56"/>
      <c r="GG288" s="56"/>
      <c r="GH288" s="56"/>
      <c r="GI288" s="56"/>
      <c r="GJ288" s="56"/>
      <c r="GK288" s="56"/>
      <c r="GL288" s="56"/>
      <c r="GM288" s="56"/>
      <c r="GN288" s="56"/>
      <c r="GO288" s="56"/>
      <c r="GP288" s="56"/>
      <c r="GQ288" s="56"/>
      <c r="GR288" s="56"/>
      <c r="GS288" s="56"/>
      <c r="GT288" s="56"/>
      <c r="GU288" s="56"/>
      <c r="GV288" s="56"/>
      <c r="GW288" s="56"/>
      <c r="GX288" s="56"/>
      <c r="GY288" s="56"/>
      <c r="GZ288" s="56"/>
      <c r="HA288" s="56"/>
      <c r="HB288" s="56"/>
      <c r="HC288" s="56"/>
      <c r="HD288" s="56"/>
      <c r="HE288" s="56"/>
      <c r="HF288" s="56"/>
      <c r="HG288" s="56"/>
      <c r="HH288" s="56"/>
      <c r="HI288" s="56"/>
      <c r="HJ288" s="56"/>
      <c r="HK288" s="56"/>
      <c r="HL288" s="56"/>
      <c r="HM288" s="56"/>
      <c r="HN288" s="56"/>
      <c r="HO288" s="56"/>
      <c r="HP288" s="56"/>
      <c r="HQ288" s="56"/>
      <c r="HR288" s="56"/>
      <c r="HS288" s="56"/>
      <c r="HT288" s="56"/>
      <c r="HU288" s="56"/>
      <c r="HV288" s="56"/>
      <c r="HW288" s="56"/>
      <c r="HX288" s="56"/>
      <c r="HY288" s="56"/>
      <c r="HZ288" s="56"/>
      <c r="IA288" s="56"/>
      <c r="IB288" s="56"/>
      <c r="IC288" s="56"/>
      <c r="ID288" s="56"/>
      <c r="IE288" s="56"/>
      <c r="IF288" s="56"/>
      <c r="IG288" s="56"/>
      <c r="IH288" s="56"/>
      <c r="II288" s="56"/>
      <c r="IJ288" s="56"/>
      <c r="IK288" s="56"/>
      <c r="IL288" s="56"/>
      <c r="IM288" s="56"/>
      <c r="IN288" s="56"/>
      <c r="IO288" s="56"/>
      <c r="IP288" s="56"/>
      <c r="IQ288" s="56"/>
      <c r="IR288" s="56"/>
      <c r="IS288" s="56"/>
      <c r="IT288" s="56"/>
      <c r="IU288" s="56"/>
    </row>
    <row r="289" spans="1:255" ht="12.75">
      <c r="A289" s="57" t="s">
        <v>1602</v>
      </c>
      <c r="B289" s="65"/>
      <c r="C289" s="55">
        <v>11.5</v>
      </c>
      <c r="D289" s="55">
        <v>300</v>
      </c>
      <c r="E289" s="186" t="s">
        <v>841</v>
      </c>
      <c r="F289" s="201" t="s">
        <v>1846</v>
      </c>
      <c r="G289" s="186" t="s">
        <v>1872</v>
      </c>
      <c r="H289" s="55" t="s">
        <v>2252</v>
      </c>
      <c r="I289" s="55" t="s">
        <v>1255</v>
      </c>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56"/>
      <c r="AY289" s="56"/>
      <c r="AZ289" s="56"/>
      <c r="BA289" s="56"/>
      <c r="BB289" s="56"/>
      <c r="BC289" s="56"/>
      <c r="BD289" s="56"/>
      <c r="BE289" s="56"/>
      <c r="BF289" s="56"/>
      <c r="BG289" s="56"/>
      <c r="BH289" s="56"/>
      <c r="BI289" s="56"/>
      <c r="BJ289" s="56"/>
      <c r="BK289" s="56"/>
      <c r="BL289" s="56"/>
      <c r="BM289" s="56"/>
      <c r="BN289" s="56"/>
      <c r="BO289" s="56"/>
      <c r="BP289" s="56"/>
      <c r="BQ289" s="56"/>
      <c r="BR289" s="56"/>
      <c r="BS289" s="56"/>
      <c r="BT289" s="56"/>
      <c r="BU289" s="56"/>
      <c r="BV289" s="56"/>
      <c r="BW289" s="56"/>
      <c r="BX289" s="56"/>
      <c r="BY289" s="56"/>
      <c r="BZ289" s="56"/>
      <c r="CA289" s="56"/>
      <c r="CB289" s="56"/>
      <c r="CC289" s="56"/>
      <c r="CD289" s="56"/>
      <c r="CE289" s="56"/>
      <c r="CF289" s="56"/>
      <c r="CG289" s="56"/>
      <c r="CH289" s="56"/>
      <c r="CI289" s="56"/>
      <c r="CJ289" s="56"/>
      <c r="CK289" s="56"/>
      <c r="CL289" s="56"/>
      <c r="CM289" s="56"/>
      <c r="CN289" s="56"/>
      <c r="CO289" s="56"/>
      <c r="CP289" s="56"/>
      <c r="CQ289" s="56"/>
      <c r="CR289" s="56"/>
      <c r="CS289" s="56"/>
      <c r="CT289" s="56"/>
      <c r="CU289" s="56"/>
      <c r="CV289" s="56"/>
      <c r="CW289" s="56"/>
      <c r="CX289" s="56"/>
      <c r="CY289" s="56"/>
      <c r="CZ289" s="56"/>
      <c r="DA289" s="56"/>
      <c r="DB289" s="56"/>
      <c r="DC289" s="56"/>
      <c r="DD289" s="56"/>
      <c r="DE289" s="56"/>
      <c r="DF289" s="56"/>
      <c r="DG289" s="56"/>
      <c r="DH289" s="56"/>
      <c r="DI289" s="56"/>
      <c r="DJ289" s="56"/>
      <c r="DK289" s="56"/>
      <c r="DL289" s="56"/>
      <c r="DM289" s="56"/>
      <c r="DN289" s="56"/>
      <c r="DO289" s="56"/>
      <c r="DP289" s="56"/>
      <c r="DQ289" s="56"/>
      <c r="DR289" s="56"/>
      <c r="DS289" s="56"/>
      <c r="DT289" s="56"/>
      <c r="DU289" s="56"/>
      <c r="DV289" s="56"/>
      <c r="DW289" s="56"/>
      <c r="DX289" s="56"/>
      <c r="DY289" s="56"/>
      <c r="DZ289" s="56"/>
      <c r="EA289" s="56"/>
      <c r="EB289" s="56"/>
      <c r="EC289" s="56"/>
      <c r="ED289" s="56"/>
      <c r="EE289" s="56"/>
      <c r="EF289" s="56"/>
      <c r="EG289" s="56"/>
      <c r="EH289" s="56"/>
      <c r="EI289" s="56"/>
      <c r="EJ289" s="56"/>
      <c r="EK289" s="56"/>
      <c r="EL289" s="56"/>
      <c r="EM289" s="56"/>
      <c r="EN289" s="56"/>
      <c r="EO289" s="56"/>
      <c r="EP289" s="56"/>
      <c r="EQ289" s="56"/>
      <c r="ER289" s="56"/>
      <c r="ES289" s="56"/>
      <c r="ET289" s="56"/>
      <c r="EU289" s="56"/>
      <c r="EV289" s="56"/>
      <c r="EW289" s="56"/>
      <c r="EX289" s="56"/>
      <c r="EY289" s="56"/>
      <c r="EZ289" s="56"/>
      <c r="FA289" s="56"/>
      <c r="FB289" s="56"/>
      <c r="FC289" s="56"/>
      <c r="FD289" s="56"/>
      <c r="FE289" s="56"/>
      <c r="FF289" s="56"/>
      <c r="FG289" s="56"/>
      <c r="FH289" s="56"/>
      <c r="FI289" s="56"/>
      <c r="FJ289" s="56"/>
      <c r="FK289" s="56"/>
      <c r="FL289" s="56"/>
      <c r="FM289" s="56"/>
      <c r="FN289" s="56"/>
      <c r="FO289" s="56"/>
      <c r="FP289" s="56"/>
      <c r="FQ289" s="56"/>
      <c r="FR289" s="56"/>
      <c r="FS289" s="56"/>
      <c r="FT289" s="56"/>
      <c r="FU289" s="56"/>
      <c r="FV289" s="56"/>
      <c r="FW289" s="56"/>
      <c r="FX289" s="56"/>
      <c r="FY289" s="56"/>
      <c r="FZ289" s="56"/>
      <c r="GA289" s="56"/>
      <c r="GB289" s="56"/>
      <c r="GC289" s="56"/>
      <c r="GD289" s="56"/>
      <c r="GE289" s="56"/>
      <c r="GF289" s="56"/>
      <c r="GG289" s="56"/>
      <c r="GH289" s="56"/>
      <c r="GI289" s="56"/>
      <c r="GJ289" s="56"/>
      <c r="GK289" s="56"/>
      <c r="GL289" s="56"/>
      <c r="GM289" s="56"/>
      <c r="GN289" s="56"/>
      <c r="GO289" s="56"/>
      <c r="GP289" s="56"/>
      <c r="GQ289" s="56"/>
      <c r="GR289" s="56"/>
      <c r="GS289" s="56"/>
      <c r="GT289" s="56"/>
      <c r="GU289" s="56"/>
      <c r="GV289" s="56"/>
      <c r="GW289" s="56"/>
      <c r="GX289" s="56"/>
      <c r="GY289" s="56"/>
      <c r="GZ289" s="56"/>
      <c r="HA289" s="56"/>
      <c r="HB289" s="56"/>
      <c r="HC289" s="56"/>
      <c r="HD289" s="56"/>
      <c r="HE289" s="56"/>
      <c r="HF289" s="56"/>
      <c r="HG289" s="56"/>
      <c r="HH289" s="56"/>
      <c r="HI289" s="56"/>
      <c r="HJ289" s="56"/>
      <c r="HK289" s="56"/>
      <c r="HL289" s="56"/>
      <c r="HM289" s="56"/>
      <c r="HN289" s="56"/>
      <c r="HO289" s="56"/>
      <c r="HP289" s="56"/>
      <c r="HQ289" s="56"/>
      <c r="HR289" s="56"/>
      <c r="HS289" s="56"/>
      <c r="HT289" s="56"/>
      <c r="HU289" s="56"/>
      <c r="HV289" s="56"/>
      <c r="HW289" s="56"/>
      <c r="HX289" s="56"/>
      <c r="HY289" s="56"/>
      <c r="HZ289" s="56"/>
      <c r="IA289" s="56"/>
      <c r="IB289" s="56"/>
      <c r="IC289" s="56"/>
      <c r="ID289" s="56"/>
      <c r="IE289" s="56"/>
      <c r="IF289" s="56"/>
      <c r="IG289" s="56"/>
      <c r="IH289" s="56"/>
      <c r="II289" s="56"/>
      <c r="IJ289" s="56"/>
      <c r="IK289" s="56"/>
      <c r="IL289" s="56"/>
      <c r="IM289" s="56"/>
      <c r="IN289" s="56"/>
      <c r="IO289" s="56"/>
      <c r="IP289" s="56"/>
      <c r="IQ289" s="56"/>
      <c r="IR289" s="56"/>
      <c r="IS289" s="56"/>
      <c r="IT289" s="56"/>
      <c r="IU289" s="56"/>
    </row>
    <row r="290" spans="1:255" ht="12.75">
      <c r="A290" s="57" t="s">
        <v>1602</v>
      </c>
      <c r="B290" s="65" t="s">
        <v>1639</v>
      </c>
      <c r="C290" s="55">
        <v>11.5</v>
      </c>
      <c r="D290" s="55">
        <v>300</v>
      </c>
      <c r="E290" s="187" t="s">
        <v>837</v>
      </c>
      <c r="F290" s="200" t="s">
        <v>1847</v>
      </c>
      <c r="G290" s="187" t="s">
        <v>1871</v>
      </c>
      <c r="H290" s="55" t="s">
        <v>1639</v>
      </c>
      <c r="I290" s="55" t="s">
        <v>1255</v>
      </c>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DK290" s="56"/>
      <c r="DL290" s="56"/>
      <c r="DM290" s="56"/>
      <c r="DN290" s="56"/>
      <c r="DO290" s="56"/>
      <c r="DP290" s="56"/>
      <c r="DQ290" s="56"/>
      <c r="DR290" s="56"/>
      <c r="DS290" s="56"/>
      <c r="DT290" s="56"/>
      <c r="DU290" s="56"/>
      <c r="DV290" s="56"/>
      <c r="DW290" s="56"/>
      <c r="DX290" s="56"/>
      <c r="DY290" s="56"/>
      <c r="DZ290" s="56"/>
      <c r="EA290" s="56"/>
      <c r="EB290" s="56"/>
      <c r="EC290" s="56"/>
      <c r="ED290" s="56"/>
      <c r="EE290" s="56"/>
      <c r="EF290" s="56"/>
      <c r="EG290" s="56"/>
      <c r="EH290" s="56"/>
      <c r="EI290" s="56"/>
      <c r="EJ290" s="56"/>
      <c r="EK290" s="56"/>
      <c r="EL290" s="56"/>
      <c r="EM290" s="56"/>
      <c r="EN290" s="56"/>
      <c r="EO290" s="56"/>
      <c r="EP290" s="56"/>
      <c r="EQ290" s="56"/>
      <c r="ER290" s="56"/>
      <c r="ES290" s="56"/>
      <c r="ET290" s="56"/>
      <c r="EU290" s="56"/>
      <c r="EV290" s="56"/>
      <c r="EW290" s="56"/>
      <c r="EX290" s="56"/>
      <c r="EY290" s="56"/>
      <c r="EZ290" s="56"/>
      <c r="FA290" s="56"/>
      <c r="FB290" s="56"/>
      <c r="FC290" s="56"/>
      <c r="FD290" s="56"/>
      <c r="FE290" s="56"/>
      <c r="FF290" s="56"/>
      <c r="FG290" s="56"/>
      <c r="FH290" s="56"/>
      <c r="FI290" s="56"/>
      <c r="FJ290" s="56"/>
      <c r="FK290" s="56"/>
      <c r="FL290" s="56"/>
      <c r="FM290" s="56"/>
      <c r="FN290" s="56"/>
      <c r="FO290" s="56"/>
      <c r="FP290" s="56"/>
      <c r="FQ290" s="56"/>
      <c r="FR290" s="56"/>
      <c r="FS290" s="56"/>
      <c r="FT290" s="56"/>
      <c r="FU290" s="56"/>
      <c r="FV290" s="56"/>
      <c r="FW290" s="56"/>
      <c r="FX290" s="56"/>
      <c r="FY290" s="56"/>
      <c r="FZ290" s="56"/>
      <c r="GA290" s="56"/>
      <c r="GB290" s="56"/>
      <c r="GC290" s="56"/>
      <c r="GD290" s="56"/>
      <c r="GE290" s="56"/>
      <c r="GF290" s="56"/>
      <c r="GG290" s="56"/>
      <c r="GH290" s="56"/>
      <c r="GI290" s="56"/>
      <c r="GJ290" s="56"/>
      <c r="GK290" s="56"/>
      <c r="GL290" s="56"/>
      <c r="GM290" s="56"/>
      <c r="GN290" s="56"/>
      <c r="GO290" s="56"/>
      <c r="GP290" s="56"/>
      <c r="GQ290" s="56"/>
      <c r="GR290" s="56"/>
      <c r="GS290" s="56"/>
      <c r="GT290" s="56"/>
      <c r="GU290" s="56"/>
      <c r="GV290" s="56"/>
      <c r="GW290" s="56"/>
      <c r="GX290" s="56"/>
      <c r="GY290" s="56"/>
      <c r="GZ290" s="56"/>
      <c r="HA290" s="56"/>
      <c r="HB290" s="56"/>
      <c r="HC290" s="56"/>
      <c r="HD290" s="56"/>
      <c r="HE290" s="56"/>
      <c r="HF290" s="56"/>
      <c r="HG290" s="56"/>
      <c r="HH290" s="56"/>
      <c r="HI290" s="56"/>
      <c r="HJ290" s="56"/>
      <c r="HK290" s="56"/>
      <c r="HL290" s="56"/>
      <c r="HM290" s="56"/>
      <c r="HN290" s="56"/>
      <c r="HO290" s="56"/>
      <c r="HP290" s="56"/>
      <c r="HQ290" s="56"/>
      <c r="HR290" s="56"/>
      <c r="HS290" s="56"/>
      <c r="HT290" s="56"/>
      <c r="HU290" s="56"/>
      <c r="HV290" s="56"/>
      <c r="HW290" s="56"/>
      <c r="HX290" s="56"/>
      <c r="HY290" s="56"/>
      <c r="HZ290" s="56"/>
      <c r="IA290" s="56"/>
      <c r="IB290" s="56"/>
      <c r="IC290" s="56"/>
      <c r="ID290" s="56"/>
      <c r="IE290" s="56"/>
      <c r="IF290" s="56"/>
      <c r="IG290" s="56"/>
      <c r="IH290" s="56"/>
      <c r="II290" s="56"/>
      <c r="IJ290" s="56"/>
      <c r="IK290" s="56"/>
      <c r="IL290" s="56"/>
      <c r="IM290" s="56"/>
      <c r="IN290" s="56"/>
      <c r="IO290" s="56"/>
      <c r="IP290" s="56"/>
      <c r="IQ290" s="56"/>
      <c r="IR290" s="56"/>
      <c r="IS290" s="56"/>
      <c r="IT290" s="56"/>
      <c r="IU290" s="56"/>
    </row>
    <row r="291" spans="1:255" ht="12.75">
      <c r="A291" s="57" t="s">
        <v>1602</v>
      </c>
      <c r="B291" s="65"/>
      <c r="C291" s="55">
        <v>11.5</v>
      </c>
      <c r="D291" s="55">
        <v>300</v>
      </c>
      <c r="E291" s="187" t="s">
        <v>838</v>
      </c>
      <c r="F291" s="200" t="s">
        <v>1848</v>
      </c>
      <c r="G291" s="187" t="s">
        <v>1872</v>
      </c>
      <c r="H291" s="55" t="s">
        <v>1639</v>
      </c>
      <c r="I291" s="55" t="s">
        <v>1255</v>
      </c>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DK291" s="56"/>
      <c r="DL291" s="56"/>
      <c r="DM291" s="56"/>
      <c r="DN291" s="56"/>
      <c r="DO291" s="56"/>
      <c r="DP291" s="56"/>
      <c r="DQ291" s="56"/>
      <c r="DR291" s="56"/>
      <c r="DS291" s="56"/>
      <c r="DT291" s="56"/>
      <c r="DU291" s="56"/>
      <c r="DV291" s="56"/>
      <c r="DW291" s="56"/>
      <c r="DX291" s="56"/>
      <c r="DY291" s="56"/>
      <c r="DZ291" s="56"/>
      <c r="EA291" s="56"/>
      <c r="EB291" s="56"/>
      <c r="EC291" s="56"/>
      <c r="ED291" s="56"/>
      <c r="EE291" s="56"/>
      <c r="EF291" s="56"/>
      <c r="EG291" s="56"/>
      <c r="EH291" s="56"/>
      <c r="EI291" s="56"/>
      <c r="EJ291" s="56"/>
      <c r="EK291" s="56"/>
      <c r="EL291" s="56"/>
      <c r="EM291" s="56"/>
      <c r="EN291" s="56"/>
      <c r="EO291" s="56"/>
      <c r="EP291" s="56"/>
      <c r="EQ291" s="56"/>
      <c r="ER291" s="56"/>
      <c r="ES291" s="56"/>
      <c r="ET291" s="56"/>
      <c r="EU291" s="56"/>
      <c r="EV291" s="56"/>
      <c r="EW291" s="56"/>
      <c r="EX291" s="56"/>
      <c r="EY291" s="56"/>
      <c r="EZ291" s="56"/>
      <c r="FA291" s="56"/>
      <c r="FB291" s="56"/>
      <c r="FC291" s="56"/>
      <c r="FD291" s="56"/>
      <c r="FE291" s="56"/>
      <c r="FF291" s="56"/>
      <c r="FG291" s="56"/>
      <c r="FH291" s="56"/>
      <c r="FI291" s="56"/>
      <c r="FJ291" s="56"/>
      <c r="FK291" s="56"/>
      <c r="FL291" s="56"/>
      <c r="FM291" s="56"/>
      <c r="FN291" s="56"/>
      <c r="FO291" s="56"/>
      <c r="FP291" s="56"/>
      <c r="FQ291" s="56"/>
      <c r="FR291" s="56"/>
      <c r="FS291" s="56"/>
      <c r="FT291" s="56"/>
      <c r="FU291" s="56"/>
      <c r="FV291" s="56"/>
      <c r="FW291" s="56"/>
      <c r="FX291" s="56"/>
      <c r="FY291" s="56"/>
      <c r="FZ291" s="56"/>
      <c r="GA291" s="56"/>
      <c r="GB291" s="56"/>
      <c r="GC291" s="56"/>
      <c r="GD291" s="56"/>
      <c r="GE291" s="56"/>
      <c r="GF291" s="56"/>
      <c r="GG291" s="56"/>
      <c r="GH291" s="56"/>
      <c r="GI291" s="56"/>
      <c r="GJ291" s="56"/>
      <c r="GK291" s="56"/>
      <c r="GL291" s="56"/>
      <c r="GM291" s="56"/>
      <c r="GN291" s="56"/>
      <c r="GO291" s="56"/>
      <c r="GP291" s="56"/>
      <c r="GQ291" s="56"/>
      <c r="GR291" s="56"/>
      <c r="GS291" s="56"/>
      <c r="GT291" s="56"/>
      <c r="GU291" s="56"/>
      <c r="GV291" s="56"/>
      <c r="GW291" s="56"/>
      <c r="GX291" s="56"/>
      <c r="GY291" s="56"/>
      <c r="GZ291" s="56"/>
      <c r="HA291" s="56"/>
      <c r="HB291" s="56"/>
      <c r="HC291" s="56"/>
      <c r="HD291" s="56"/>
      <c r="HE291" s="56"/>
      <c r="HF291" s="56"/>
      <c r="HG291" s="56"/>
      <c r="HH291" s="56"/>
      <c r="HI291" s="56"/>
      <c r="HJ291" s="56"/>
      <c r="HK291" s="56"/>
      <c r="HL291" s="56"/>
      <c r="HM291" s="56"/>
      <c r="HN291" s="56"/>
      <c r="HO291" s="56"/>
      <c r="HP291" s="56"/>
      <c r="HQ291" s="56"/>
      <c r="HR291" s="56"/>
      <c r="HS291" s="56"/>
      <c r="HT291" s="56"/>
      <c r="HU291" s="56"/>
      <c r="HV291" s="56"/>
      <c r="HW291" s="56"/>
      <c r="HX291" s="56"/>
      <c r="HY291" s="56"/>
      <c r="HZ291" s="56"/>
      <c r="IA291" s="56"/>
      <c r="IB291" s="56"/>
      <c r="IC291" s="56"/>
      <c r="ID291" s="56"/>
      <c r="IE291" s="56"/>
      <c r="IF291" s="56"/>
      <c r="IG291" s="56"/>
      <c r="IH291" s="56"/>
      <c r="II291" s="56"/>
      <c r="IJ291" s="56"/>
      <c r="IK291" s="56"/>
      <c r="IL291" s="56"/>
      <c r="IM291" s="56"/>
      <c r="IN291" s="56"/>
      <c r="IO291" s="56"/>
      <c r="IP291" s="56"/>
      <c r="IQ291" s="56"/>
      <c r="IR291" s="56"/>
      <c r="IS291" s="56"/>
      <c r="IT291" s="56"/>
      <c r="IU291" s="56"/>
    </row>
    <row r="292" spans="1:255" ht="12.75">
      <c r="A292" s="57" t="s">
        <v>1602</v>
      </c>
      <c r="B292" s="58" t="s">
        <v>3347</v>
      </c>
      <c r="C292" s="55" t="s">
        <v>2246</v>
      </c>
      <c r="D292" s="55">
        <v>150</v>
      </c>
      <c r="E292" s="186" t="s">
        <v>843</v>
      </c>
      <c r="F292" s="201" t="s">
        <v>1849</v>
      </c>
      <c r="G292" s="186" t="s">
        <v>1871</v>
      </c>
      <c r="H292" s="55" t="s">
        <v>3349</v>
      </c>
      <c r="I292" s="55" t="s">
        <v>2128</v>
      </c>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56"/>
      <c r="BB292" s="56"/>
      <c r="BC292" s="56"/>
      <c r="BD292" s="56"/>
      <c r="BE292" s="56"/>
      <c r="BF292" s="56"/>
      <c r="BG292" s="56"/>
      <c r="BH292" s="56"/>
      <c r="BI292" s="56"/>
      <c r="BJ292" s="56"/>
      <c r="BK292" s="56"/>
      <c r="BL292" s="56"/>
      <c r="BM292" s="56"/>
      <c r="BN292" s="56"/>
      <c r="BO292" s="56"/>
      <c r="BP292" s="56"/>
      <c r="BQ292" s="56"/>
      <c r="BR292" s="56"/>
      <c r="BS292" s="56"/>
      <c r="BT292" s="56"/>
      <c r="BU292" s="56"/>
      <c r="BV292" s="56"/>
      <c r="BW292" s="56"/>
      <c r="BX292" s="56"/>
      <c r="BY292" s="56"/>
      <c r="BZ292" s="56"/>
      <c r="CA292" s="56"/>
      <c r="CB292" s="56"/>
      <c r="CC292" s="56"/>
      <c r="CD292" s="56"/>
      <c r="CE292" s="56"/>
      <c r="CF292" s="56"/>
      <c r="CG292" s="56"/>
      <c r="CH292" s="56"/>
      <c r="CI292" s="56"/>
      <c r="CJ292" s="56"/>
      <c r="CK292" s="56"/>
      <c r="CL292" s="56"/>
      <c r="CM292" s="56"/>
      <c r="CN292" s="56"/>
      <c r="CO292" s="56"/>
      <c r="CP292" s="56"/>
      <c r="CQ292" s="56"/>
      <c r="CR292" s="56"/>
      <c r="CS292" s="56"/>
      <c r="CT292" s="56"/>
      <c r="CU292" s="56"/>
      <c r="CV292" s="56"/>
      <c r="CW292" s="56"/>
      <c r="CX292" s="56"/>
      <c r="CY292" s="56"/>
      <c r="CZ292" s="56"/>
      <c r="DA292" s="56"/>
      <c r="DB292" s="56"/>
      <c r="DC292" s="56"/>
      <c r="DD292" s="56"/>
      <c r="DE292" s="56"/>
      <c r="DF292" s="56"/>
      <c r="DG292" s="56"/>
      <c r="DH292" s="56"/>
      <c r="DI292" s="56"/>
      <c r="DJ292" s="56"/>
      <c r="DK292" s="56"/>
      <c r="DL292" s="56"/>
      <c r="DM292" s="56"/>
      <c r="DN292" s="56"/>
      <c r="DO292" s="56"/>
      <c r="DP292" s="56"/>
      <c r="DQ292" s="56"/>
      <c r="DR292" s="56"/>
      <c r="DS292" s="56"/>
      <c r="DT292" s="56"/>
      <c r="DU292" s="56"/>
      <c r="DV292" s="56"/>
      <c r="DW292" s="56"/>
      <c r="DX292" s="56"/>
      <c r="DY292" s="56"/>
      <c r="DZ292" s="56"/>
      <c r="EA292" s="56"/>
      <c r="EB292" s="56"/>
      <c r="EC292" s="56"/>
      <c r="ED292" s="56"/>
      <c r="EE292" s="56"/>
      <c r="EF292" s="56"/>
      <c r="EG292" s="56"/>
      <c r="EH292" s="56"/>
      <c r="EI292" s="56"/>
      <c r="EJ292" s="56"/>
      <c r="EK292" s="56"/>
      <c r="EL292" s="56"/>
      <c r="EM292" s="56"/>
      <c r="EN292" s="56"/>
      <c r="EO292" s="56"/>
      <c r="EP292" s="56"/>
      <c r="EQ292" s="56"/>
      <c r="ER292" s="56"/>
      <c r="ES292" s="56"/>
      <c r="ET292" s="56"/>
      <c r="EU292" s="56"/>
      <c r="EV292" s="56"/>
      <c r="EW292" s="56"/>
      <c r="EX292" s="56"/>
      <c r="EY292" s="56"/>
      <c r="EZ292" s="56"/>
      <c r="FA292" s="56"/>
      <c r="FB292" s="56"/>
      <c r="FC292" s="56"/>
      <c r="FD292" s="56"/>
      <c r="FE292" s="56"/>
      <c r="FF292" s="56"/>
      <c r="FG292" s="56"/>
      <c r="FH292" s="56"/>
      <c r="FI292" s="56"/>
      <c r="FJ292" s="56"/>
      <c r="FK292" s="56"/>
      <c r="FL292" s="56"/>
      <c r="FM292" s="56"/>
      <c r="FN292" s="56"/>
      <c r="FO292" s="56"/>
      <c r="FP292" s="56"/>
      <c r="FQ292" s="56"/>
      <c r="FR292" s="56"/>
      <c r="FS292" s="56"/>
      <c r="FT292" s="56"/>
      <c r="FU292" s="56"/>
      <c r="FV292" s="56"/>
      <c r="FW292" s="56"/>
      <c r="FX292" s="56"/>
      <c r="FY292" s="56"/>
      <c r="FZ292" s="56"/>
      <c r="GA292" s="56"/>
      <c r="GB292" s="56"/>
      <c r="GC292" s="56"/>
      <c r="GD292" s="56"/>
      <c r="GE292" s="56"/>
      <c r="GF292" s="56"/>
      <c r="GG292" s="56"/>
      <c r="GH292" s="56"/>
      <c r="GI292" s="56"/>
      <c r="GJ292" s="56"/>
      <c r="GK292" s="56"/>
      <c r="GL292" s="56"/>
      <c r="GM292" s="56"/>
      <c r="GN292" s="56"/>
      <c r="GO292" s="56"/>
      <c r="GP292" s="56"/>
      <c r="GQ292" s="56"/>
      <c r="GR292" s="56"/>
      <c r="GS292" s="56"/>
      <c r="GT292" s="56"/>
      <c r="GU292" s="56"/>
      <c r="GV292" s="56"/>
      <c r="GW292" s="56"/>
      <c r="GX292" s="56"/>
      <c r="GY292" s="56"/>
      <c r="GZ292" s="56"/>
      <c r="HA292" s="56"/>
      <c r="HB292" s="56"/>
      <c r="HC292" s="56"/>
      <c r="HD292" s="56"/>
      <c r="HE292" s="56"/>
      <c r="HF292" s="56"/>
      <c r="HG292" s="56"/>
      <c r="HH292" s="56"/>
      <c r="HI292" s="56"/>
      <c r="HJ292" s="56"/>
      <c r="HK292" s="56"/>
      <c r="HL292" s="56"/>
      <c r="HM292" s="56"/>
      <c r="HN292" s="56"/>
      <c r="HO292" s="56"/>
      <c r="HP292" s="56"/>
      <c r="HQ292" s="56"/>
      <c r="HR292" s="56"/>
      <c r="HS292" s="56"/>
      <c r="HT292" s="56"/>
      <c r="HU292" s="56"/>
      <c r="HV292" s="56"/>
      <c r="HW292" s="56"/>
      <c r="HX292" s="56"/>
      <c r="HY292" s="56"/>
      <c r="HZ292" s="56"/>
      <c r="IA292" s="56"/>
      <c r="IB292" s="56"/>
      <c r="IC292" s="56"/>
      <c r="ID292" s="56"/>
      <c r="IE292" s="56"/>
      <c r="IF292" s="56"/>
      <c r="IG292" s="56"/>
      <c r="IH292" s="56"/>
      <c r="II292" s="56"/>
      <c r="IJ292" s="56"/>
      <c r="IK292" s="56"/>
      <c r="IL292" s="56"/>
      <c r="IM292" s="56"/>
      <c r="IN292" s="56"/>
      <c r="IO292" s="56"/>
      <c r="IP292" s="56"/>
      <c r="IQ292" s="56"/>
      <c r="IR292" s="56"/>
      <c r="IS292" s="56"/>
      <c r="IT292" s="56"/>
      <c r="IU292" s="56"/>
    </row>
    <row r="293" spans="1:255" ht="12.75">
      <c r="A293" s="57" t="s">
        <v>1602</v>
      </c>
      <c r="B293" s="58" t="s">
        <v>3347</v>
      </c>
      <c r="C293" s="55" t="s">
        <v>2246</v>
      </c>
      <c r="D293" s="55">
        <v>150</v>
      </c>
      <c r="E293" s="186" t="s">
        <v>844</v>
      </c>
      <c r="F293" s="201" t="s">
        <v>1850</v>
      </c>
      <c r="G293" s="186" t="s">
        <v>1872</v>
      </c>
      <c r="H293" s="55" t="s">
        <v>3349</v>
      </c>
      <c r="I293" s="55" t="s">
        <v>2128</v>
      </c>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56"/>
      <c r="AY293" s="56"/>
      <c r="AZ293" s="56"/>
      <c r="BA293" s="56"/>
      <c r="BB293" s="56"/>
      <c r="BC293" s="56"/>
      <c r="BD293" s="56"/>
      <c r="BE293" s="56"/>
      <c r="BF293" s="56"/>
      <c r="BG293" s="56"/>
      <c r="BH293" s="56"/>
      <c r="BI293" s="56"/>
      <c r="BJ293" s="56"/>
      <c r="BK293" s="56"/>
      <c r="BL293" s="56"/>
      <c r="BM293" s="56"/>
      <c r="BN293" s="56"/>
      <c r="BO293" s="56"/>
      <c r="BP293" s="56"/>
      <c r="BQ293" s="56"/>
      <c r="BR293" s="56"/>
      <c r="BS293" s="56"/>
      <c r="BT293" s="56"/>
      <c r="BU293" s="56"/>
      <c r="BV293" s="56"/>
      <c r="BW293" s="56"/>
      <c r="BX293" s="56"/>
      <c r="BY293" s="56"/>
      <c r="BZ293" s="56"/>
      <c r="CA293" s="56"/>
      <c r="CB293" s="56"/>
      <c r="CC293" s="56"/>
      <c r="CD293" s="56"/>
      <c r="CE293" s="56"/>
      <c r="CF293" s="56"/>
      <c r="CG293" s="56"/>
      <c r="CH293" s="56"/>
      <c r="CI293" s="56"/>
      <c r="CJ293" s="56"/>
      <c r="CK293" s="56"/>
      <c r="CL293" s="56"/>
      <c r="CM293" s="56"/>
      <c r="CN293" s="56"/>
      <c r="CO293" s="56"/>
      <c r="CP293" s="56"/>
      <c r="CQ293" s="56"/>
      <c r="CR293" s="56"/>
      <c r="CS293" s="56"/>
      <c r="CT293" s="56"/>
      <c r="CU293" s="56"/>
      <c r="CV293" s="56"/>
      <c r="CW293" s="56"/>
      <c r="CX293" s="56"/>
      <c r="CY293" s="56"/>
      <c r="CZ293" s="56"/>
      <c r="DA293" s="56"/>
      <c r="DB293" s="56"/>
      <c r="DC293" s="56"/>
      <c r="DD293" s="56"/>
      <c r="DE293" s="56"/>
      <c r="DF293" s="56"/>
      <c r="DG293" s="56"/>
      <c r="DH293" s="56"/>
      <c r="DI293" s="56"/>
      <c r="DJ293" s="56"/>
      <c r="DK293" s="56"/>
      <c r="DL293" s="56"/>
      <c r="DM293" s="56"/>
      <c r="DN293" s="56"/>
      <c r="DO293" s="56"/>
      <c r="DP293" s="56"/>
      <c r="DQ293" s="56"/>
      <c r="DR293" s="56"/>
      <c r="DS293" s="56"/>
      <c r="DT293" s="56"/>
      <c r="DU293" s="56"/>
      <c r="DV293" s="56"/>
      <c r="DW293" s="56"/>
      <c r="DX293" s="56"/>
      <c r="DY293" s="56"/>
      <c r="DZ293" s="56"/>
      <c r="EA293" s="56"/>
      <c r="EB293" s="56"/>
      <c r="EC293" s="56"/>
      <c r="ED293" s="56"/>
      <c r="EE293" s="56"/>
      <c r="EF293" s="56"/>
      <c r="EG293" s="56"/>
      <c r="EH293" s="56"/>
      <c r="EI293" s="56"/>
      <c r="EJ293" s="56"/>
      <c r="EK293" s="56"/>
      <c r="EL293" s="56"/>
      <c r="EM293" s="56"/>
      <c r="EN293" s="56"/>
      <c r="EO293" s="56"/>
      <c r="EP293" s="56"/>
      <c r="EQ293" s="56"/>
      <c r="ER293" s="56"/>
      <c r="ES293" s="56"/>
      <c r="ET293" s="56"/>
      <c r="EU293" s="56"/>
      <c r="EV293" s="56"/>
      <c r="EW293" s="56"/>
      <c r="EX293" s="56"/>
      <c r="EY293" s="56"/>
      <c r="EZ293" s="56"/>
      <c r="FA293" s="56"/>
      <c r="FB293" s="56"/>
      <c r="FC293" s="56"/>
      <c r="FD293" s="56"/>
      <c r="FE293" s="56"/>
      <c r="FF293" s="56"/>
      <c r="FG293" s="56"/>
      <c r="FH293" s="56"/>
      <c r="FI293" s="56"/>
      <c r="FJ293" s="56"/>
      <c r="FK293" s="56"/>
      <c r="FL293" s="56"/>
      <c r="FM293" s="56"/>
      <c r="FN293" s="56"/>
      <c r="FO293" s="56"/>
      <c r="FP293" s="56"/>
      <c r="FQ293" s="56"/>
      <c r="FR293" s="56"/>
      <c r="FS293" s="56"/>
      <c r="FT293" s="56"/>
      <c r="FU293" s="56"/>
      <c r="FV293" s="56"/>
      <c r="FW293" s="56"/>
      <c r="FX293" s="56"/>
      <c r="FY293" s="56"/>
      <c r="FZ293" s="56"/>
      <c r="GA293" s="56"/>
      <c r="GB293" s="56"/>
      <c r="GC293" s="56"/>
      <c r="GD293" s="56"/>
      <c r="GE293" s="56"/>
      <c r="GF293" s="56"/>
      <c r="GG293" s="56"/>
      <c r="GH293" s="56"/>
      <c r="GI293" s="56"/>
      <c r="GJ293" s="56"/>
      <c r="GK293" s="56"/>
      <c r="GL293" s="56"/>
      <c r="GM293" s="56"/>
      <c r="GN293" s="56"/>
      <c r="GO293" s="56"/>
      <c r="GP293" s="56"/>
      <c r="GQ293" s="56"/>
      <c r="GR293" s="56"/>
      <c r="GS293" s="56"/>
      <c r="GT293" s="56"/>
      <c r="GU293" s="56"/>
      <c r="GV293" s="56"/>
      <c r="GW293" s="56"/>
      <c r="GX293" s="56"/>
      <c r="GY293" s="56"/>
      <c r="GZ293" s="56"/>
      <c r="HA293" s="56"/>
      <c r="HB293" s="56"/>
      <c r="HC293" s="56"/>
      <c r="HD293" s="56"/>
      <c r="HE293" s="56"/>
      <c r="HF293" s="56"/>
      <c r="HG293" s="56"/>
      <c r="HH293" s="56"/>
      <c r="HI293" s="56"/>
      <c r="HJ293" s="56"/>
      <c r="HK293" s="56"/>
      <c r="HL293" s="56"/>
      <c r="HM293" s="56"/>
      <c r="HN293" s="56"/>
      <c r="HO293" s="56"/>
      <c r="HP293" s="56"/>
      <c r="HQ293" s="56"/>
      <c r="HR293" s="56"/>
      <c r="HS293" s="56"/>
      <c r="HT293" s="56"/>
      <c r="HU293" s="56"/>
      <c r="HV293" s="56"/>
      <c r="HW293" s="56"/>
      <c r="HX293" s="56"/>
      <c r="HY293" s="56"/>
      <c r="HZ293" s="56"/>
      <c r="IA293" s="56"/>
      <c r="IB293" s="56"/>
      <c r="IC293" s="56"/>
      <c r="ID293" s="56"/>
      <c r="IE293" s="56"/>
      <c r="IF293" s="56"/>
      <c r="IG293" s="56"/>
      <c r="IH293" s="56"/>
      <c r="II293" s="56"/>
      <c r="IJ293" s="56"/>
      <c r="IK293" s="56"/>
      <c r="IL293" s="56"/>
      <c r="IM293" s="56"/>
      <c r="IN293" s="56"/>
      <c r="IO293" s="56"/>
      <c r="IP293" s="56"/>
      <c r="IQ293" s="56"/>
      <c r="IR293" s="56"/>
      <c r="IS293" s="56"/>
      <c r="IT293" s="56"/>
      <c r="IU293" s="56"/>
    </row>
    <row r="294" spans="1:255" ht="12.75">
      <c r="A294" s="57" t="s">
        <v>1602</v>
      </c>
      <c r="B294" s="58" t="s">
        <v>1259</v>
      </c>
      <c r="C294" s="55" t="s">
        <v>2246</v>
      </c>
      <c r="D294" s="55">
        <v>75</v>
      </c>
      <c r="E294" s="186" t="s">
        <v>845</v>
      </c>
      <c r="F294" s="201" t="s">
        <v>1851</v>
      </c>
      <c r="G294" s="186" t="s">
        <v>1871</v>
      </c>
      <c r="H294" s="55" t="s">
        <v>3349</v>
      </c>
      <c r="I294" s="55" t="s">
        <v>1258</v>
      </c>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c r="AS294" s="56"/>
      <c r="AT294" s="56"/>
      <c r="AU294" s="56"/>
      <c r="AV294" s="56"/>
      <c r="AW294" s="56"/>
      <c r="AX294" s="56"/>
      <c r="AY294" s="56"/>
      <c r="AZ294" s="56"/>
      <c r="BA294" s="56"/>
      <c r="BB294" s="56"/>
      <c r="BC294" s="56"/>
      <c r="BD294" s="56"/>
      <c r="BE294" s="56"/>
      <c r="BF294" s="56"/>
      <c r="BG294" s="56"/>
      <c r="BH294" s="56"/>
      <c r="BI294" s="56"/>
      <c r="BJ294" s="56"/>
      <c r="BK294" s="56"/>
      <c r="BL294" s="56"/>
      <c r="BM294" s="56"/>
      <c r="BN294" s="56"/>
      <c r="BO294" s="56"/>
      <c r="BP294" s="56"/>
      <c r="BQ294" s="56"/>
      <c r="BR294" s="56"/>
      <c r="BS294" s="56"/>
      <c r="BT294" s="56"/>
      <c r="BU294" s="56"/>
      <c r="BV294" s="56"/>
      <c r="BW294" s="56"/>
      <c r="BX294" s="56"/>
      <c r="BY294" s="56"/>
      <c r="BZ294" s="56"/>
      <c r="CA294" s="56"/>
      <c r="CB294" s="56"/>
      <c r="CC294" s="56"/>
      <c r="CD294" s="56"/>
      <c r="CE294" s="56"/>
      <c r="CF294" s="56"/>
      <c r="CG294" s="56"/>
      <c r="CH294" s="56"/>
      <c r="CI294" s="56"/>
      <c r="CJ294" s="56"/>
      <c r="CK294" s="56"/>
      <c r="CL294" s="56"/>
      <c r="CM294" s="56"/>
      <c r="CN294" s="56"/>
      <c r="CO294" s="56"/>
      <c r="CP294" s="56"/>
      <c r="CQ294" s="56"/>
      <c r="CR294" s="56"/>
      <c r="CS294" s="56"/>
      <c r="CT294" s="56"/>
      <c r="CU294" s="56"/>
      <c r="CV294" s="56"/>
      <c r="CW294" s="56"/>
      <c r="CX294" s="56"/>
      <c r="CY294" s="56"/>
      <c r="CZ294" s="56"/>
      <c r="DA294" s="56"/>
      <c r="DB294" s="56"/>
      <c r="DC294" s="56"/>
      <c r="DD294" s="56"/>
      <c r="DE294" s="56"/>
      <c r="DF294" s="56"/>
      <c r="DG294" s="56"/>
      <c r="DH294" s="56"/>
      <c r="DI294" s="56"/>
      <c r="DJ294" s="56"/>
      <c r="DK294" s="56"/>
      <c r="DL294" s="56"/>
      <c r="DM294" s="56"/>
      <c r="DN294" s="56"/>
      <c r="DO294" s="56"/>
      <c r="DP294" s="56"/>
      <c r="DQ294" s="56"/>
      <c r="DR294" s="56"/>
      <c r="DS294" s="56"/>
      <c r="DT294" s="56"/>
      <c r="DU294" s="56"/>
      <c r="DV294" s="56"/>
      <c r="DW294" s="56"/>
      <c r="DX294" s="56"/>
      <c r="DY294" s="56"/>
      <c r="DZ294" s="56"/>
      <c r="EA294" s="56"/>
      <c r="EB294" s="56"/>
      <c r="EC294" s="56"/>
      <c r="ED294" s="56"/>
      <c r="EE294" s="56"/>
      <c r="EF294" s="56"/>
      <c r="EG294" s="56"/>
      <c r="EH294" s="56"/>
      <c r="EI294" s="56"/>
      <c r="EJ294" s="56"/>
      <c r="EK294" s="56"/>
      <c r="EL294" s="56"/>
      <c r="EM294" s="56"/>
      <c r="EN294" s="56"/>
      <c r="EO294" s="56"/>
      <c r="EP294" s="56"/>
      <c r="EQ294" s="56"/>
      <c r="ER294" s="56"/>
      <c r="ES294" s="56"/>
      <c r="ET294" s="56"/>
      <c r="EU294" s="56"/>
      <c r="EV294" s="56"/>
      <c r="EW294" s="56"/>
      <c r="EX294" s="56"/>
      <c r="EY294" s="56"/>
      <c r="EZ294" s="56"/>
      <c r="FA294" s="56"/>
      <c r="FB294" s="56"/>
      <c r="FC294" s="56"/>
      <c r="FD294" s="56"/>
      <c r="FE294" s="56"/>
      <c r="FF294" s="56"/>
      <c r="FG294" s="56"/>
      <c r="FH294" s="56"/>
      <c r="FI294" s="56"/>
      <c r="FJ294" s="56"/>
      <c r="FK294" s="56"/>
      <c r="FL294" s="56"/>
      <c r="FM294" s="56"/>
      <c r="FN294" s="56"/>
      <c r="FO294" s="56"/>
      <c r="FP294" s="56"/>
      <c r="FQ294" s="56"/>
      <c r="FR294" s="56"/>
      <c r="FS294" s="56"/>
      <c r="FT294" s="56"/>
      <c r="FU294" s="56"/>
      <c r="FV294" s="56"/>
      <c r="FW294" s="56"/>
      <c r="FX294" s="56"/>
      <c r="FY294" s="56"/>
      <c r="FZ294" s="56"/>
      <c r="GA294" s="56"/>
      <c r="GB294" s="56"/>
      <c r="GC294" s="56"/>
      <c r="GD294" s="56"/>
      <c r="GE294" s="56"/>
      <c r="GF294" s="56"/>
      <c r="GG294" s="56"/>
      <c r="GH294" s="56"/>
      <c r="GI294" s="56"/>
      <c r="GJ294" s="56"/>
      <c r="GK294" s="56"/>
      <c r="GL294" s="56"/>
      <c r="GM294" s="56"/>
      <c r="GN294" s="56"/>
      <c r="GO294" s="56"/>
      <c r="GP294" s="56"/>
      <c r="GQ294" s="56"/>
      <c r="GR294" s="56"/>
      <c r="GS294" s="56"/>
      <c r="GT294" s="56"/>
      <c r="GU294" s="56"/>
      <c r="GV294" s="56"/>
      <c r="GW294" s="56"/>
      <c r="GX294" s="56"/>
      <c r="GY294" s="56"/>
      <c r="GZ294" s="56"/>
      <c r="HA294" s="56"/>
      <c r="HB294" s="56"/>
      <c r="HC294" s="56"/>
      <c r="HD294" s="56"/>
      <c r="HE294" s="56"/>
      <c r="HF294" s="56"/>
      <c r="HG294" s="56"/>
      <c r="HH294" s="56"/>
      <c r="HI294" s="56"/>
      <c r="HJ294" s="56"/>
      <c r="HK294" s="56"/>
      <c r="HL294" s="56"/>
      <c r="HM294" s="56"/>
      <c r="HN294" s="56"/>
      <c r="HO294" s="56"/>
      <c r="HP294" s="56"/>
      <c r="HQ294" s="56"/>
      <c r="HR294" s="56"/>
      <c r="HS294" s="56"/>
      <c r="HT294" s="56"/>
      <c r="HU294" s="56"/>
      <c r="HV294" s="56"/>
      <c r="HW294" s="56"/>
      <c r="HX294" s="56"/>
      <c r="HY294" s="56"/>
      <c r="HZ294" s="56"/>
      <c r="IA294" s="56"/>
      <c r="IB294" s="56"/>
      <c r="IC294" s="56"/>
      <c r="ID294" s="56"/>
      <c r="IE294" s="56"/>
      <c r="IF294" s="56"/>
      <c r="IG294" s="56"/>
      <c r="IH294" s="56"/>
      <c r="II294" s="56"/>
      <c r="IJ294" s="56"/>
      <c r="IK294" s="56"/>
      <c r="IL294" s="56"/>
      <c r="IM294" s="56"/>
      <c r="IN294" s="56"/>
      <c r="IO294" s="56"/>
      <c r="IP294" s="56"/>
      <c r="IQ294" s="56"/>
      <c r="IR294" s="56"/>
      <c r="IS294" s="56"/>
      <c r="IT294" s="56"/>
      <c r="IU294" s="56"/>
    </row>
    <row r="295" spans="1:255" ht="12.75">
      <c r="A295" s="57" t="s">
        <v>1602</v>
      </c>
      <c r="B295" s="58" t="s">
        <v>1259</v>
      </c>
      <c r="C295" s="55" t="s">
        <v>2246</v>
      </c>
      <c r="D295" s="55">
        <v>75</v>
      </c>
      <c r="E295" s="186" t="s">
        <v>846</v>
      </c>
      <c r="F295" s="201" t="s">
        <v>1852</v>
      </c>
      <c r="G295" s="186" t="s">
        <v>1872</v>
      </c>
      <c r="H295" s="55" t="s">
        <v>3349</v>
      </c>
      <c r="I295" s="55" t="s">
        <v>1258</v>
      </c>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c r="AS295" s="56"/>
      <c r="AT295" s="56"/>
      <c r="AU295" s="56"/>
      <c r="AV295" s="56"/>
      <c r="AW295" s="56"/>
      <c r="AX295" s="56"/>
      <c r="AY295" s="56"/>
      <c r="AZ295" s="56"/>
      <c r="BA295" s="56"/>
      <c r="BB295" s="56"/>
      <c r="BC295" s="56"/>
      <c r="BD295" s="56"/>
      <c r="BE295" s="56"/>
      <c r="BF295" s="56"/>
      <c r="BG295" s="56"/>
      <c r="BH295" s="56"/>
      <c r="BI295" s="56"/>
      <c r="BJ295" s="56"/>
      <c r="BK295" s="56"/>
      <c r="BL295" s="56"/>
      <c r="BM295" s="56"/>
      <c r="BN295" s="56"/>
      <c r="BO295" s="56"/>
      <c r="BP295" s="56"/>
      <c r="BQ295" s="56"/>
      <c r="BR295" s="56"/>
      <c r="BS295" s="56"/>
      <c r="BT295" s="56"/>
      <c r="BU295" s="56"/>
      <c r="BV295" s="56"/>
      <c r="BW295" s="56"/>
      <c r="BX295" s="56"/>
      <c r="BY295" s="56"/>
      <c r="BZ295" s="56"/>
      <c r="CA295" s="56"/>
      <c r="CB295" s="56"/>
      <c r="CC295" s="56"/>
      <c r="CD295" s="56"/>
      <c r="CE295" s="56"/>
      <c r="CF295" s="56"/>
      <c r="CG295" s="56"/>
      <c r="CH295" s="56"/>
      <c r="CI295" s="56"/>
      <c r="CJ295" s="56"/>
      <c r="CK295" s="56"/>
      <c r="CL295" s="56"/>
      <c r="CM295" s="56"/>
      <c r="CN295" s="56"/>
      <c r="CO295" s="56"/>
      <c r="CP295" s="56"/>
      <c r="CQ295" s="56"/>
      <c r="CR295" s="56"/>
      <c r="CS295" s="56"/>
      <c r="CT295" s="56"/>
      <c r="CU295" s="56"/>
      <c r="CV295" s="56"/>
      <c r="CW295" s="56"/>
      <c r="CX295" s="56"/>
      <c r="CY295" s="56"/>
      <c r="CZ295" s="56"/>
      <c r="DA295" s="56"/>
      <c r="DB295" s="56"/>
      <c r="DC295" s="56"/>
      <c r="DD295" s="56"/>
      <c r="DE295" s="56"/>
      <c r="DF295" s="56"/>
      <c r="DG295" s="56"/>
      <c r="DH295" s="56"/>
      <c r="DI295" s="56"/>
      <c r="DJ295" s="56"/>
      <c r="DK295" s="56"/>
      <c r="DL295" s="56"/>
      <c r="DM295" s="56"/>
      <c r="DN295" s="56"/>
      <c r="DO295" s="56"/>
      <c r="DP295" s="56"/>
      <c r="DQ295" s="56"/>
      <c r="DR295" s="56"/>
      <c r="DS295" s="56"/>
      <c r="DT295" s="56"/>
      <c r="DU295" s="56"/>
      <c r="DV295" s="56"/>
      <c r="DW295" s="56"/>
      <c r="DX295" s="56"/>
      <c r="DY295" s="56"/>
      <c r="DZ295" s="56"/>
      <c r="EA295" s="56"/>
      <c r="EB295" s="56"/>
      <c r="EC295" s="56"/>
      <c r="ED295" s="56"/>
      <c r="EE295" s="56"/>
      <c r="EF295" s="56"/>
      <c r="EG295" s="56"/>
      <c r="EH295" s="56"/>
      <c r="EI295" s="56"/>
      <c r="EJ295" s="56"/>
      <c r="EK295" s="56"/>
      <c r="EL295" s="56"/>
      <c r="EM295" s="56"/>
      <c r="EN295" s="56"/>
      <c r="EO295" s="56"/>
      <c r="EP295" s="56"/>
      <c r="EQ295" s="56"/>
      <c r="ER295" s="56"/>
      <c r="ES295" s="56"/>
      <c r="ET295" s="56"/>
      <c r="EU295" s="56"/>
      <c r="EV295" s="56"/>
      <c r="EW295" s="56"/>
      <c r="EX295" s="56"/>
      <c r="EY295" s="56"/>
      <c r="EZ295" s="56"/>
      <c r="FA295" s="56"/>
      <c r="FB295" s="56"/>
      <c r="FC295" s="56"/>
      <c r="FD295" s="56"/>
      <c r="FE295" s="56"/>
      <c r="FF295" s="56"/>
      <c r="FG295" s="56"/>
      <c r="FH295" s="56"/>
      <c r="FI295" s="56"/>
      <c r="FJ295" s="56"/>
      <c r="FK295" s="56"/>
      <c r="FL295" s="56"/>
      <c r="FM295" s="56"/>
      <c r="FN295" s="56"/>
      <c r="FO295" s="56"/>
      <c r="FP295" s="56"/>
      <c r="FQ295" s="56"/>
      <c r="FR295" s="56"/>
      <c r="FS295" s="56"/>
      <c r="FT295" s="56"/>
      <c r="FU295" s="56"/>
      <c r="FV295" s="56"/>
      <c r="FW295" s="56"/>
      <c r="FX295" s="56"/>
      <c r="FY295" s="56"/>
      <c r="FZ295" s="56"/>
      <c r="GA295" s="56"/>
      <c r="GB295" s="56"/>
      <c r="GC295" s="56"/>
      <c r="GD295" s="56"/>
      <c r="GE295" s="56"/>
      <c r="GF295" s="56"/>
      <c r="GG295" s="56"/>
      <c r="GH295" s="56"/>
      <c r="GI295" s="56"/>
      <c r="GJ295" s="56"/>
      <c r="GK295" s="56"/>
      <c r="GL295" s="56"/>
      <c r="GM295" s="56"/>
      <c r="GN295" s="56"/>
      <c r="GO295" s="56"/>
      <c r="GP295" s="56"/>
      <c r="GQ295" s="56"/>
      <c r="GR295" s="56"/>
      <c r="GS295" s="56"/>
      <c r="GT295" s="56"/>
      <c r="GU295" s="56"/>
      <c r="GV295" s="56"/>
      <c r="GW295" s="56"/>
      <c r="GX295" s="56"/>
      <c r="GY295" s="56"/>
      <c r="GZ295" s="56"/>
      <c r="HA295" s="56"/>
      <c r="HB295" s="56"/>
      <c r="HC295" s="56"/>
      <c r="HD295" s="56"/>
      <c r="HE295" s="56"/>
      <c r="HF295" s="56"/>
      <c r="HG295" s="56"/>
      <c r="HH295" s="56"/>
      <c r="HI295" s="56"/>
      <c r="HJ295" s="56"/>
      <c r="HK295" s="56"/>
      <c r="HL295" s="56"/>
      <c r="HM295" s="56"/>
      <c r="HN295" s="56"/>
      <c r="HO295" s="56"/>
      <c r="HP295" s="56"/>
      <c r="HQ295" s="56"/>
      <c r="HR295" s="56"/>
      <c r="HS295" s="56"/>
      <c r="HT295" s="56"/>
      <c r="HU295" s="56"/>
      <c r="HV295" s="56"/>
      <c r="HW295" s="56"/>
      <c r="HX295" s="56"/>
      <c r="HY295" s="56"/>
      <c r="HZ295" s="56"/>
      <c r="IA295" s="56"/>
      <c r="IB295" s="56"/>
      <c r="IC295" s="56"/>
      <c r="ID295" s="56"/>
      <c r="IE295" s="56"/>
      <c r="IF295" s="56"/>
      <c r="IG295" s="56"/>
      <c r="IH295" s="56"/>
      <c r="II295" s="56"/>
      <c r="IJ295" s="56"/>
      <c r="IK295" s="56"/>
      <c r="IL295" s="56"/>
      <c r="IM295" s="56"/>
      <c r="IN295" s="56"/>
      <c r="IO295" s="56"/>
      <c r="IP295" s="56"/>
      <c r="IQ295" s="56"/>
      <c r="IR295" s="56"/>
      <c r="IS295" s="56"/>
      <c r="IT295" s="56"/>
      <c r="IU295" s="56"/>
    </row>
    <row r="296" spans="1:255" ht="12.75">
      <c r="A296" s="57" t="s">
        <v>1602</v>
      </c>
      <c r="B296" s="58" t="s">
        <v>3347</v>
      </c>
      <c r="C296" s="55" t="s">
        <v>2246</v>
      </c>
      <c r="D296" s="55">
        <v>150</v>
      </c>
      <c r="E296" s="186" t="s">
        <v>847</v>
      </c>
      <c r="F296" s="201" t="s">
        <v>1853</v>
      </c>
      <c r="G296" s="186" t="s">
        <v>1871</v>
      </c>
      <c r="H296" s="55" t="s">
        <v>3349</v>
      </c>
      <c r="I296" s="55" t="s">
        <v>1258</v>
      </c>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DK296" s="56"/>
      <c r="DL296" s="56"/>
      <c r="DM296" s="56"/>
      <c r="DN296" s="56"/>
      <c r="DO296" s="56"/>
      <c r="DP296" s="56"/>
      <c r="DQ296" s="56"/>
      <c r="DR296" s="56"/>
      <c r="DS296" s="56"/>
      <c r="DT296" s="56"/>
      <c r="DU296" s="56"/>
      <c r="DV296" s="56"/>
      <c r="DW296" s="56"/>
      <c r="DX296" s="56"/>
      <c r="DY296" s="56"/>
      <c r="DZ296" s="56"/>
      <c r="EA296" s="56"/>
      <c r="EB296" s="56"/>
      <c r="EC296" s="56"/>
      <c r="ED296" s="56"/>
      <c r="EE296" s="56"/>
      <c r="EF296" s="56"/>
      <c r="EG296" s="56"/>
      <c r="EH296" s="56"/>
      <c r="EI296" s="56"/>
      <c r="EJ296" s="56"/>
      <c r="EK296" s="56"/>
      <c r="EL296" s="56"/>
      <c r="EM296" s="56"/>
      <c r="EN296" s="56"/>
      <c r="EO296" s="56"/>
      <c r="EP296" s="56"/>
      <c r="EQ296" s="56"/>
      <c r="ER296" s="56"/>
      <c r="ES296" s="56"/>
      <c r="ET296" s="56"/>
      <c r="EU296" s="56"/>
      <c r="EV296" s="56"/>
      <c r="EW296" s="56"/>
      <c r="EX296" s="56"/>
      <c r="EY296" s="56"/>
      <c r="EZ296" s="56"/>
      <c r="FA296" s="56"/>
      <c r="FB296" s="56"/>
      <c r="FC296" s="56"/>
      <c r="FD296" s="56"/>
      <c r="FE296" s="56"/>
      <c r="FF296" s="56"/>
      <c r="FG296" s="56"/>
      <c r="FH296" s="56"/>
      <c r="FI296" s="56"/>
      <c r="FJ296" s="56"/>
      <c r="FK296" s="56"/>
      <c r="FL296" s="56"/>
      <c r="FM296" s="56"/>
      <c r="FN296" s="56"/>
      <c r="FO296" s="56"/>
      <c r="FP296" s="56"/>
      <c r="FQ296" s="56"/>
      <c r="FR296" s="56"/>
      <c r="FS296" s="56"/>
      <c r="FT296" s="56"/>
      <c r="FU296" s="56"/>
      <c r="FV296" s="56"/>
      <c r="FW296" s="56"/>
      <c r="FX296" s="56"/>
      <c r="FY296" s="56"/>
      <c r="FZ296" s="56"/>
      <c r="GA296" s="56"/>
      <c r="GB296" s="56"/>
      <c r="GC296" s="56"/>
      <c r="GD296" s="56"/>
      <c r="GE296" s="56"/>
      <c r="GF296" s="56"/>
      <c r="GG296" s="56"/>
      <c r="GH296" s="56"/>
      <c r="GI296" s="56"/>
      <c r="GJ296" s="56"/>
      <c r="GK296" s="56"/>
      <c r="GL296" s="56"/>
      <c r="GM296" s="56"/>
      <c r="GN296" s="56"/>
      <c r="GO296" s="56"/>
      <c r="GP296" s="56"/>
      <c r="GQ296" s="56"/>
      <c r="GR296" s="56"/>
      <c r="GS296" s="56"/>
      <c r="GT296" s="56"/>
      <c r="GU296" s="56"/>
      <c r="GV296" s="56"/>
      <c r="GW296" s="56"/>
      <c r="GX296" s="56"/>
      <c r="GY296" s="56"/>
      <c r="GZ296" s="56"/>
      <c r="HA296" s="56"/>
      <c r="HB296" s="56"/>
      <c r="HC296" s="56"/>
      <c r="HD296" s="56"/>
      <c r="HE296" s="56"/>
      <c r="HF296" s="56"/>
      <c r="HG296" s="56"/>
      <c r="HH296" s="56"/>
      <c r="HI296" s="56"/>
      <c r="HJ296" s="56"/>
      <c r="HK296" s="56"/>
      <c r="HL296" s="56"/>
      <c r="HM296" s="56"/>
      <c r="HN296" s="56"/>
      <c r="HO296" s="56"/>
      <c r="HP296" s="56"/>
      <c r="HQ296" s="56"/>
      <c r="HR296" s="56"/>
      <c r="HS296" s="56"/>
      <c r="HT296" s="56"/>
      <c r="HU296" s="56"/>
      <c r="HV296" s="56"/>
      <c r="HW296" s="56"/>
      <c r="HX296" s="56"/>
      <c r="HY296" s="56"/>
      <c r="HZ296" s="56"/>
      <c r="IA296" s="56"/>
      <c r="IB296" s="56"/>
      <c r="IC296" s="56"/>
      <c r="ID296" s="56"/>
      <c r="IE296" s="56"/>
      <c r="IF296" s="56"/>
      <c r="IG296" s="56"/>
      <c r="IH296" s="56"/>
      <c r="II296" s="56"/>
      <c r="IJ296" s="56"/>
      <c r="IK296" s="56"/>
      <c r="IL296" s="56"/>
      <c r="IM296" s="56"/>
      <c r="IN296" s="56"/>
      <c r="IO296" s="56"/>
      <c r="IP296" s="56"/>
      <c r="IQ296" s="56"/>
      <c r="IR296" s="56"/>
      <c r="IS296" s="56"/>
      <c r="IT296" s="56"/>
      <c r="IU296" s="56"/>
    </row>
    <row r="297" spans="1:255" ht="12.75">
      <c r="A297" s="57" t="s">
        <v>1602</v>
      </c>
      <c r="B297" s="58" t="s">
        <v>3347</v>
      </c>
      <c r="C297" s="55" t="s">
        <v>2246</v>
      </c>
      <c r="D297" s="55">
        <v>150</v>
      </c>
      <c r="E297" s="187" t="s">
        <v>848</v>
      </c>
      <c r="F297" s="200" t="s">
        <v>1854</v>
      </c>
      <c r="G297" s="187" t="s">
        <v>1872</v>
      </c>
      <c r="H297" s="55" t="s">
        <v>3349</v>
      </c>
      <c r="I297" s="55" t="s">
        <v>1258</v>
      </c>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c r="CW297" s="56"/>
      <c r="CX297" s="56"/>
      <c r="CY297" s="56"/>
      <c r="CZ297" s="56"/>
      <c r="DA297" s="56"/>
      <c r="DB297" s="56"/>
      <c r="DC297" s="56"/>
      <c r="DD297" s="56"/>
      <c r="DE297" s="56"/>
      <c r="DF297" s="56"/>
      <c r="DG297" s="56"/>
      <c r="DH297" s="56"/>
      <c r="DI297" s="56"/>
      <c r="DJ297" s="56"/>
      <c r="DK297" s="56"/>
      <c r="DL297" s="56"/>
      <c r="DM297" s="56"/>
      <c r="DN297" s="56"/>
      <c r="DO297" s="56"/>
      <c r="DP297" s="56"/>
      <c r="DQ297" s="56"/>
      <c r="DR297" s="56"/>
      <c r="DS297" s="56"/>
      <c r="DT297" s="56"/>
      <c r="DU297" s="56"/>
      <c r="DV297" s="56"/>
      <c r="DW297" s="56"/>
      <c r="DX297" s="56"/>
      <c r="DY297" s="56"/>
      <c r="DZ297" s="56"/>
      <c r="EA297" s="56"/>
      <c r="EB297" s="56"/>
      <c r="EC297" s="56"/>
      <c r="ED297" s="56"/>
      <c r="EE297" s="56"/>
      <c r="EF297" s="56"/>
      <c r="EG297" s="56"/>
      <c r="EH297" s="56"/>
      <c r="EI297" s="56"/>
      <c r="EJ297" s="56"/>
      <c r="EK297" s="56"/>
      <c r="EL297" s="56"/>
      <c r="EM297" s="56"/>
      <c r="EN297" s="56"/>
      <c r="EO297" s="56"/>
      <c r="EP297" s="56"/>
      <c r="EQ297" s="56"/>
      <c r="ER297" s="56"/>
      <c r="ES297" s="56"/>
      <c r="ET297" s="56"/>
      <c r="EU297" s="56"/>
      <c r="EV297" s="56"/>
      <c r="EW297" s="56"/>
      <c r="EX297" s="56"/>
      <c r="EY297" s="56"/>
      <c r="EZ297" s="56"/>
      <c r="FA297" s="56"/>
      <c r="FB297" s="56"/>
      <c r="FC297" s="56"/>
      <c r="FD297" s="56"/>
      <c r="FE297" s="56"/>
      <c r="FF297" s="56"/>
      <c r="FG297" s="56"/>
      <c r="FH297" s="56"/>
      <c r="FI297" s="56"/>
      <c r="FJ297" s="56"/>
      <c r="FK297" s="56"/>
      <c r="FL297" s="56"/>
      <c r="FM297" s="56"/>
      <c r="FN297" s="56"/>
      <c r="FO297" s="56"/>
      <c r="FP297" s="56"/>
      <c r="FQ297" s="56"/>
      <c r="FR297" s="56"/>
      <c r="FS297" s="56"/>
      <c r="FT297" s="56"/>
      <c r="FU297" s="56"/>
      <c r="FV297" s="56"/>
      <c r="FW297" s="56"/>
      <c r="FX297" s="56"/>
      <c r="FY297" s="56"/>
      <c r="FZ297" s="56"/>
      <c r="GA297" s="56"/>
      <c r="GB297" s="56"/>
      <c r="GC297" s="56"/>
      <c r="GD297" s="56"/>
      <c r="GE297" s="56"/>
      <c r="GF297" s="56"/>
      <c r="GG297" s="56"/>
      <c r="GH297" s="56"/>
      <c r="GI297" s="56"/>
      <c r="GJ297" s="56"/>
      <c r="GK297" s="56"/>
      <c r="GL297" s="56"/>
      <c r="GM297" s="56"/>
      <c r="GN297" s="56"/>
      <c r="GO297" s="56"/>
      <c r="GP297" s="56"/>
      <c r="GQ297" s="56"/>
      <c r="GR297" s="56"/>
      <c r="GS297" s="56"/>
      <c r="GT297" s="56"/>
      <c r="GU297" s="56"/>
      <c r="GV297" s="56"/>
      <c r="GW297" s="56"/>
      <c r="GX297" s="56"/>
      <c r="GY297" s="56"/>
      <c r="GZ297" s="56"/>
      <c r="HA297" s="56"/>
      <c r="HB297" s="56"/>
      <c r="HC297" s="56"/>
      <c r="HD297" s="56"/>
      <c r="HE297" s="56"/>
      <c r="HF297" s="56"/>
      <c r="HG297" s="56"/>
      <c r="HH297" s="56"/>
      <c r="HI297" s="56"/>
      <c r="HJ297" s="56"/>
      <c r="HK297" s="56"/>
      <c r="HL297" s="56"/>
      <c r="HM297" s="56"/>
      <c r="HN297" s="56"/>
      <c r="HO297" s="56"/>
      <c r="HP297" s="56"/>
      <c r="HQ297" s="56"/>
      <c r="HR297" s="56"/>
      <c r="HS297" s="56"/>
      <c r="HT297" s="56"/>
      <c r="HU297" s="56"/>
      <c r="HV297" s="56"/>
      <c r="HW297" s="56"/>
      <c r="HX297" s="56"/>
      <c r="HY297" s="56"/>
      <c r="HZ297" s="56"/>
      <c r="IA297" s="56"/>
      <c r="IB297" s="56"/>
      <c r="IC297" s="56"/>
      <c r="ID297" s="56"/>
      <c r="IE297" s="56"/>
      <c r="IF297" s="56"/>
      <c r="IG297" s="56"/>
      <c r="IH297" s="56"/>
      <c r="II297" s="56"/>
      <c r="IJ297" s="56"/>
      <c r="IK297" s="56"/>
      <c r="IL297" s="56"/>
      <c r="IM297" s="56"/>
      <c r="IN297" s="56"/>
      <c r="IO297" s="56"/>
      <c r="IP297" s="56"/>
      <c r="IQ297" s="56"/>
      <c r="IR297" s="56"/>
      <c r="IS297" s="56"/>
      <c r="IT297" s="56"/>
      <c r="IU297" s="56"/>
    </row>
    <row r="298" spans="1:255" ht="12.75">
      <c r="A298" s="57" t="s">
        <v>1602</v>
      </c>
      <c r="B298" s="68" t="s">
        <v>1627</v>
      </c>
      <c r="C298" s="55">
        <v>11.5</v>
      </c>
      <c r="D298" s="55"/>
      <c r="E298" s="186" t="s">
        <v>839</v>
      </c>
      <c r="F298" s="201" t="s">
        <v>1855</v>
      </c>
      <c r="G298" s="55"/>
      <c r="H298" s="55" t="s">
        <v>1639</v>
      </c>
      <c r="I298" s="55" t="s">
        <v>1226</v>
      </c>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c r="AY298" s="56"/>
      <c r="AZ298" s="56"/>
      <c r="BA298" s="56"/>
      <c r="BB298" s="56"/>
      <c r="BC298" s="56"/>
      <c r="BD298" s="56"/>
      <c r="BE298" s="56"/>
      <c r="BF298" s="56"/>
      <c r="BG298" s="56"/>
      <c r="BH298" s="56"/>
      <c r="BI298" s="56"/>
      <c r="BJ298" s="56"/>
      <c r="BK298" s="56"/>
      <c r="BL298" s="56"/>
      <c r="BM298" s="56"/>
      <c r="BN298" s="56"/>
      <c r="BO298" s="56"/>
      <c r="BP298" s="56"/>
      <c r="BQ298" s="56"/>
      <c r="BR298" s="56"/>
      <c r="BS298" s="56"/>
      <c r="BT298" s="56"/>
      <c r="BU298" s="56"/>
      <c r="BV298" s="56"/>
      <c r="BW298" s="56"/>
      <c r="BX298" s="56"/>
      <c r="BY298" s="56"/>
      <c r="BZ298" s="56"/>
      <c r="CA298" s="56"/>
      <c r="CB298" s="56"/>
      <c r="CC298" s="56"/>
      <c r="CD298" s="56"/>
      <c r="CE298" s="56"/>
      <c r="CF298" s="56"/>
      <c r="CG298" s="56"/>
      <c r="CH298" s="56"/>
      <c r="CI298" s="56"/>
      <c r="CJ298" s="56"/>
      <c r="CK298" s="56"/>
      <c r="CL298" s="56"/>
      <c r="CM298" s="56"/>
      <c r="CN298" s="56"/>
      <c r="CO298" s="56"/>
      <c r="CP298" s="56"/>
      <c r="CQ298" s="56"/>
      <c r="CR298" s="56"/>
      <c r="CS298" s="56"/>
      <c r="CT298" s="56"/>
      <c r="CU298" s="56"/>
      <c r="CV298" s="56"/>
      <c r="CW298" s="56"/>
      <c r="CX298" s="56"/>
      <c r="CY298" s="56"/>
      <c r="CZ298" s="56"/>
      <c r="DA298" s="56"/>
      <c r="DB298" s="56"/>
      <c r="DC298" s="56"/>
      <c r="DD298" s="56"/>
      <c r="DE298" s="56"/>
      <c r="DF298" s="56"/>
      <c r="DG298" s="56"/>
      <c r="DH298" s="56"/>
      <c r="DI298" s="56"/>
      <c r="DJ298" s="56"/>
      <c r="DK298" s="56"/>
      <c r="DL298" s="56"/>
      <c r="DM298" s="56"/>
      <c r="DN298" s="56"/>
      <c r="DO298" s="56"/>
      <c r="DP298" s="56"/>
      <c r="DQ298" s="56"/>
      <c r="DR298" s="56"/>
      <c r="DS298" s="56"/>
      <c r="DT298" s="56"/>
      <c r="DU298" s="56"/>
      <c r="DV298" s="56"/>
      <c r="DW298" s="56"/>
      <c r="DX298" s="56"/>
      <c r="DY298" s="56"/>
      <c r="DZ298" s="56"/>
      <c r="EA298" s="56"/>
      <c r="EB298" s="56"/>
      <c r="EC298" s="56"/>
      <c r="ED298" s="56"/>
      <c r="EE298" s="56"/>
      <c r="EF298" s="56"/>
      <c r="EG298" s="56"/>
      <c r="EH298" s="56"/>
      <c r="EI298" s="56"/>
      <c r="EJ298" s="56"/>
      <c r="EK298" s="56"/>
      <c r="EL298" s="56"/>
      <c r="EM298" s="56"/>
      <c r="EN298" s="56"/>
      <c r="EO298" s="56"/>
      <c r="EP298" s="56"/>
      <c r="EQ298" s="56"/>
      <c r="ER298" s="56"/>
      <c r="ES298" s="56"/>
      <c r="ET298" s="56"/>
      <c r="EU298" s="56"/>
      <c r="EV298" s="56"/>
      <c r="EW298" s="56"/>
      <c r="EX298" s="56"/>
      <c r="EY298" s="56"/>
      <c r="EZ298" s="56"/>
      <c r="FA298" s="56"/>
      <c r="FB298" s="56"/>
      <c r="FC298" s="56"/>
      <c r="FD298" s="56"/>
      <c r="FE298" s="56"/>
      <c r="FF298" s="56"/>
      <c r="FG298" s="56"/>
      <c r="FH298" s="56"/>
      <c r="FI298" s="56"/>
      <c r="FJ298" s="56"/>
      <c r="FK298" s="56"/>
      <c r="FL298" s="56"/>
      <c r="FM298" s="56"/>
      <c r="FN298" s="56"/>
      <c r="FO298" s="56"/>
      <c r="FP298" s="56"/>
      <c r="FQ298" s="56"/>
      <c r="FR298" s="56"/>
      <c r="FS298" s="56"/>
      <c r="FT298" s="56"/>
      <c r="FU298" s="56"/>
      <c r="FV298" s="56"/>
      <c r="FW298" s="56"/>
      <c r="FX298" s="56"/>
      <c r="FY298" s="56"/>
      <c r="FZ298" s="56"/>
      <c r="GA298" s="56"/>
      <c r="GB298" s="56"/>
      <c r="GC298" s="56"/>
      <c r="GD298" s="56"/>
      <c r="GE298" s="56"/>
      <c r="GF298" s="56"/>
      <c r="GG298" s="56"/>
      <c r="GH298" s="56"/>
      <c r="GI298" s="56"/>
      <c r="GJ298" s="56"/>
      <c r="GK298" s="56"/>
      <c r="GL298" s="56"/>
      <c r="GM298" s="56"/>
      <c r="GN298" s="56"/>
      <c r="GO298" s="56"/>
      <c r="GP298" s="56"/>
      <c r="GQ298" s="56"/>
      <c r="GR298" s="56"/>
      <c r="GS298" s="56"/>
      <c r="GT298" s="56"/>
      <c r="GU298" s="56"/>
      <c r="GV298" s="56"/>
      <c r="GW298" s="56"/>
      <c r="GX298" s="56"/>
      <c r="GY298" s="56"/>
      <c r="GZ298" s="56"/>
      <c r="HA298" s="56"/>
      <c r="HB298" s="56"/>
      <c r="HC298" s="56"/>
      <c r="HD298" s="56"/>
      <c r="HE298" s="56"/>
      <c r="HF298" s="56"/>
      <c r="HG298" s="56"/>
      <c r="HH298" s="56"/>
      <c r="HI298" s="56"/>
      <c r="HJ298" s="56"/>
      <c r="HK298" s="56"/>
      <c r="HL298" s="56"/>
      <c r="HM298" s="56"/>
      <c r="HN298" s="56"/>
      <c r="HO298" s="56"/>
      <c r="HP298" s="56"/>
      <c r="HQ298" s="56"/>
      <c r="HR298" s="56"/>
      <c r="HS298" s="56"/>
      <c r="HT298" s="56"/>
      <c r="HU298" s="56"/>
      <c r="HV298" s="56"/>
      <c r="HW298" s="56"/>
      <c r="HX298" s="56"/>
      <c r="HY298" s="56"/>
      <c r="HZ298" s="56"/>
      <c r="IA298" s="56"/>
      <c r="IB298" s="56"/>
      <c r="IC298" s="56"/>
      <c r="ID298" s="56"/>
      <c r="IE298" s="56"/>
      <c r="IF298" s="56"/>
      <c r="IG298" s="56"/>
      <c r="IH298" s="56"/>
      <c r="II298" s="56"/>
      <c r="IJ298" s="56"/>
      <c r="IK298" s="56"/>
      <c r="IL298" s="56"/>
      <c r="IM298" s="56"/>
      <c r="IN298" s="56"/>
      <c r="IO298" s="56"/>
      <c r="IP298" s="56"/>
      <c r="IQ298" s="56"/>
      <c r="IR298" s="56"/>
      <c r="IS298" s="56"/>
      <c r="IT298" s="56"/>
      <c r="IU298" s="56"/>
    </row>
    <row r="299" spans="1:255" ht="12.75">
      <c r="A299" s="57" t="s">
        <v>1602</v>
      </c>
      <c r="B299" s="58"/>
      <c r="C299" s="55">
        <v>11.5</v>
      </c>
      <c r="D299" s="55"/>
      <c r="E299" s="186" t="s">
        <v>842</v>
      </c>
      <c r="F299" s="201" t="s">
        <v>1856</v>
      </c>
      <c r="G299" s="55"/>
      <c r="H299" s="55" t="s">
        <v>2252</v>
      </c>
      <c r="I299" s="55" t="s">
        <v>1226</v>
      </c>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c r="AS299" s="56"/>
      <c r="AT299" s="56"/>
      <c r="AU299" s="56"/>
      <c r="AV299" s="56"/>
      <c r="AW299" s="56"/>
      <c r="AX299" s="56"/>
      <c r="AY299" s="56"/>
      <c r="AZ299" s="56"/>
      <c r="BA299" s="56"/>
      <c r="BB299" s="56"/>
      <c r="BC299" s="56"/>
      <c r="BD299" s="56"/>
      <c r="BE299" s="56"/>
      <c r="BF299" s="56"/>
      <c r="BG299" s="56"/>
      <c r="BH299" s="56"/>
      <c r="BI299" s="56"/>
      <c r="BJ299" s="56"/>
      <c r="BK299" s="56"/>
      <c r="BL299" s="56"/>
      <c r="BM299" s="56"/>
      <c r="BN299" s="56"/>
      <c r="BO299" s="56"/>
      <c r="BP299" s="56"/>
      <c r="BQ299" s="56"/>
      <c r="BR299" s="56"/>
      <c r="BS299" s="56"/>
      <c r="BT299" s="56"/>
      <c r="BU299" s="56"/>
      <c r="BV299" s="56"/>
      <c r="BW299" s="56"/>
      <c r="BX299" s="56"/>
      <c r="BY299" s="56"/>
      <c r="BZ299" s="56"/>
      <c r="CA299" s="56"/>
      <c r="CB299" s="56"/>
      <c r="CC299" s="56"/>
      <c r="CD299" s="56"/>
      <c r="CE299" s="56"/>
      <c r="CF299" s="56"/>
      <c r="CG299" s="56"/>
      <c r="CH299" s="56"/>
      <c r="CI299" s="56"/>
      <c r="CJ299" s="56"/>
      <c r="CK299" s="56"/>
      <c r="CL299" s="56"/>
      <c r="CM299" s="56"/>
      <c r="CN299" s="56"/>
      <c r="CO299" s="56"/>
      <c r="CP299" s="56"/>
      <c r="CQ299" s="56"/>
      <c r="CR299" s="56"/>
      <c r="CS299" s="56"/>
      <c r="CT299" s="56"/>
      <c r="CU299" s="56"/>
      <c r="CV299" s="56"/>
      <c r="CW299" s="56"/>
      <c r="CX299" s="56"/>
      <c r="CY299" s="56"/>
      <c r="CZ299" s="56"/>
      <c r="DA299" s="56"/>
      <c r="DB299" s="56"/>
      <c r="DC299" s="56"/>
      <c r="DD299" s="56"/>
      <c r="DE299" s="56"/>
      <c r="DF299" s="56"/>
      <c r="DG299" s="56"/>
      <c r="DH299" s="56"/>
      <c r="DI299" s="56"/>
      <c r="DJ299" s="56"/>
      <c r="DK299" s="56"/>
      <c r="DL299" s="56"/>
      <c r="DM299" s="56"/>
      <c r="DN299" s="56"/>
      <c r="DO299" s="56"/>
      <c r="DP299" s="56"/>
      <c r="DQ299" s="56"/>
      <c r="DR299" s="56"/>
      <c r="DS299" s="56"/>
      <c r="DT299" s="56"/>
      <c r="DU299" s="56"/>
      <c r="DV299" s="56"/>
      <c r="DW299" s="56"/>
      <c r="DX299" s="56"/>
      <c r="DY299" s="56"/>
      <c r="DZ299" s="56"/>
      <c r="EA299" s="56"/>
      <c r="EB299" s="56"/>
      <c r="EC299" s="56"/>
      <c r="ED299" s="56"/>
      <c r="EE299" s="56"/>
      <c r="EF299" s="56"/>
      <c r="EG299" s="56"/>
      <c r="EH299" s="56"/>
      <c r="EI299" s="56"/>
      <c r="EJ299" s="56"/>
      <c r="EK299" s="56"/>
      <c r="EL299" s="56"/>
      <c r="EM299" s="56"/>
      <c r="EN299" s="56"/>
      <c r="EO299" s="56"/>
      <c r="EP299" s="56"/>
      <c r="EQ299" s="56"/>
      <c r="ER299" s="56"/>
      <c r="ES299" s="56"/>
      <c r="ET299" s="56"/>
      <c r="EU299" s="56"/>
      <c r="EV299" s="56"/>
      <c r="EW299" s="56"/>
      <c r="EX299" s="56"/>
      <c r="EY299" s="56"/>
      <c r="EZ299" s="56"/>
      <c r="FA299" s="56"/>
      <c r="FB299" s="56"/>
      <c r="FC299" s="56"/>
      <c r="FD299" s="56"/>
      <c r="FE299" s="56"/>
      <c r="FF299" s="56"/>
      <c r="FG299" s="56"/>
      <c r="FH299" s="56"/>
      <c r="FI299" s="56"/>
      <c r="FJ299" s="56"/>
      <c r="FK299" s="56"/>
      <c r="FL299" s="56"/>
      <c r="FM299" s="56"/>
      <c r="FN299" s="56"/>
      <c r="FO299" s="56"/>
      <c r="FP299" s="56"/>
      <c r="FQ299" s="56"/>
      <c r="FR299" s="56"/>
      <c r="FS299" s="56"/>
      <c r="FT299" s="56"/>
      <c r="FU299" s="56"/>
      <c r="FV299" s="56"/>
      <c r="FW299" s="56"/>
      <c r="FX299" s="56"/>
      <c r="FY299" s="56"/>
      <c r="FZ299" s="56"/>
      <c r="GA299" s="56"/>
      <c r="GB299" s="56"/>
      <c r="GC299" s="56"/>
      <c r="GD299" s="56"/>
      <c r="GE299" s="56"/>
      <c r="GF299" s="56"/>
      <c r="GG299" s="56"/>
      <c r="GH299" s="56"/>
      <c r="GI299" s="56"/>
      <c r="GJ299" s="56"/>
      <c r="GK299" s="56"/>
      <c r="GL299" s="56"/>
      <c r="GM299" s="56"/>
      <c r="GN299" s="56"/>
      <c r="GO299" s="56"/>
      <c r="GP299" s="56"/>
      <c r="GQ299" s="56"/>
      <c r="GR299" s="56"/>
      <c r="GS299" s="56"/>
      <c r="GT299" s="56"/>
      <c r="GU299" s="56"/>
      <c r="GV299" s="56"/>
      <c r="GW299" s="56"/>
      <c r="GX299" s="56"/>
      <c r="GY299" s="56"/>
      <c r="GZ299" s="56"/>
      <c r="HA299" s="56"/>
      <c r="HB299" s="56"/>
      <c r="HC299" s="56"/>
      <c r="HD299" s="56"/>
      <c r="HE299" s="56"/>
      <c r="HF299" s="56"/>
      <c r="HG299" s="56"/>
      <c r="HH299" s="56"/>
      <c r="HI299" s="56"/>
      <c r="HJ299" s="56"/>
      <c r="HK299" s="56"/>
      <c r="HL299" s="56"/>
      <c r="HM299" s="56"/>
      <c r="HN299" s="56"/>
      <c r="HO299" s="56"/>
      <c r="HP299" s="56"/>
      <c r="HQ299" s="56"/>
      <c r="HR299" s="56"/>
      <c r="HS299" s="56"/>
      <c r="HT299" s="56"/>
      <c r="HU299" s="56"/>
      <c r="HV299" s="56"/>
      <c r="HW299" s="56"/>
      <c r="HX299" s="56"/>
      <c r="HY299" s="56"/>
      <c r="HZ299" s="56"/>
      <c r="IA299" s="56"/>
      <c r="IB299" s="56"/>
      <c r="IC299" s="56"/>
      <c r="ID299" s="56"/>
      <c r="IE299" s="56"/>
      <c r="IF299" s="56"/>
      <c r="IG299" s="56"/>
      <c r="IH299" s="56"/>
      <c r="II299" s="56"/>
      <c r="IJ299" s="56"/>
      <c r="IK299" s="56"/>
      <c r="IL299" s="56"/>
      <c r="IM299" s="56"/>
      <c r="IN299" s="56"/>
      <c r="IO299" s="56"/>
      <c r="IP299" s="56"/>
      <c r="IQ299" s="56"/>
      <c r="IR299" s="56"/>
      <c r="IS299" s="56"/>
      <c r="IT299" s="56"/>
      <c r="IU299" s="56"/>
    </row>
    <row r="300" spans="1:255" ht="12.75">
      <c r="A300" s="59"/>
      <c r="B300" s="60"/>
      <c r="C300" s="61"/>
      <c r="D300" s="61"/>
      <c r="E300" s="62"/>
      <c r="F300" s="63"/>
      <c r="G300" s="61"/>
      <c r="H300" s="61"/>
      <c r="I300" s="61"/>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c r="AS300" s="56"/>
      <c r="AT300" s="56"/>
      <c r="AU300" s="56"/>
      <c r="AV300" s="56"/>
      <c r="AW300" s="56"/>
      <c r="AX300" s="56"/>
      <c r="AY300" s="56"/>
      <c r="AZ300" s="56"/>
      <c r="BA300" s="56"/>
      <c r="BB300" s="56"/>
      <c r="BC300" s="56"/>
      <c r="BD300" s="56"/>
      <c r="BE300" s="56"/>
      <c r="BF300" s="56"/>
      <c r="BG300" s="56"/>
      <c r="BH300" s="56"/>
      <c r="BI300" s="56"/>
      <c r="BJ300" s="56"/>
      <c r="BK300" s="56"/>
      <c r="BL300" s="56"/>
      <c r="BM300" s="56"/>
      <c r="BN300" s="56"/>
      <c r="BO300" s="56"/>
      <c r="BP300" s="56"/>
      <c r="BQ300" s="56"/>
      <c r="BR300" s="56"/>
      <c r="BS300" s="56"/>
      <c r="BT300" s="56"/>
      <c r="BU300" s="56"/>
      <c r="BV300" s="56"/>
      <c r="BW300" s="56"/>
      <c r="BX300" s="56"/>
      <c r="BY300" s="56"/>
      <c r="BZ300" s="56"/>
      <c r="CA300" s="56"/>
      <c r="CB300" s="56"/>
      <c r="CC300" s="56"/>
      <c r="CD300" s="56"/>
      <c r="CE300" s="56"/>
      <c r="CF300" s="56"/>
      <c r="CG300" s="56"/>
      <c r="CH300" s="56"/>
      <c r="CI300" s="56"/>
      <c r="CJ300" s="56"/>
      <c r="CK300" s="56"/>
      <c r="CL300" s="56"/>
      <c r="CM300" s="56"/>
      <c r="CN300" s="56"/>
      <c r="CO300" s="56"/>
      <c r="CP300" s="56"/>
      <c r="CQ300" s="56"/>
      <c r="CR300" s="56"/>
      <c r="CS300" s="56"/>
      <c r="CT300" s="56"/>
      <c r="CU300" s="56"/>
      <c r="CV300" s="56"/>
      <c r="CW300" s="56"/>
      <c r="CX300" s="56"/>
      <c r="CY300" s="56"/>
      <c r="CZ300" s="56"/>
      <c r="DA300" s="56"/>
      <c r="DB300" s="56"/>
      <c r="DC300" s="56"/>
      <c r="DD300" s="56"/>
      <c r="DE300" s="56"/>
      <c r="DF300" s="56"/>
      <c r="DG300" s="56"/>
      <c r="DH300" s="56"/>
      <c r="DI300" s="56"/>
      <c r="DJ300" s="56"/>
      <c r="DK300" s="56"/>
      <c r="DL300" s="56"/>
      <c r="DM300" s="56"/>
      <c r="DN300" s="56"/>
      <c r="DO300" s="56"/>
      <c r="DP300" s="56"/>
      <c r="DQ300" s="56"/>
      <c r="DR300" s="56"/>
      <c r="DS300" s="56"/>
      <c r="DT300" s="56"/>
      <c r="DU300" s="56"/>
      <c r="DV300" s="56"/>
      <c r="DW300" s="56"/>
      <c r="DX300" s="56"/>
      <c r="DY300" s="56"/>
      <c r="DZ300" s="56"/>
      <c r="EA300" s="56"/>
      <c r="EB300" s="56"/>
      <c r="EC300" s="56"/>
      <c r="ED300" s="56"/>
      <c r="EE300" s="56"/>
      <c r="EF300" s="56"/>
      <c r="EG300" s="56"/>
      <c r="EH300" s="56"/>
      <c r="EI300" s="56"/>
      <c r="EJ300" s="56"/>
      <c r="EK300" s="56"/>
      <c r="EL300" s="56"/>
      <c r="EM300" s="56"/>
      <c r="EN300" s="56"/>
      <c r="EO300" s="56"/>
      <c r="EP300" s="56"/>
      <c r="EQ300" s="56"/>
      <c r="ER300" s="56"/>
      <c r="ES300" s="56"/>
      <c r="ET300" s="56"/>
      <c r="EU300" s="56"/>
      <c r="EV300" s="56"/>
      <c r="EW300" s="56"/>
      <c r="EX300" s="56"/>
      <c r="EY300" s="56"/>
      <c r="EZ300" s="56"/>
      <c r="FA300" s="56"/>
      <c r="FB300" s="56"/>
      <c r="FC300" s="56"/>
      <c r="FD300" s="56"/>
      <c r="FE300" s="56"/>
      <c r="FF300" s="56"/>
      <c r="FG300" s="56"/>
      <c r="FH300" s="56"/>
      <c r="FI300" s="56"/>
      <c r="FJ300" s="56"/>
      <c r="FK300" s="56"/>
      <c r="FL300" s="56"/>
      <c r="FM300" s="56"/>
      <c r="FN300" s="56"/>
      <c r="FO300" s="56"/>
      <c r="FP300" s="56"/>
      <c r="FQ300" s="56"/>
      <c r="FR300" s="56"/>
      <c r="FS300" s="56"/>
      <c r="FT300" s="56"/>
      <c r="FU300" s="56"/>
      <c r="FV300" s="56"/>
      <c r="FW300" s="56"/>
      <c r="FX300" s="56"/>
      <c r="FY300" s="56"/>
      <c r="FZ300" s="56"/>
      <c r="GA300" s="56"/>
      <c r="GB300" s="56"/>
      <c r="GC300" s="56"/>
      <c r="GD300" s="56"/>
      <c r="GE300" s="56"/>
      <c r="GF300" s="56"/>
      <c r="GG300" s="56"/>
      <c r="GH300" s="56"/>
      <c r="GI300" s="56"/>
      <c r="GJ300" s="56"/>
      <c r="GK300" s="56"/>
      <c r="GL300" s="56"/>
      <c r="GM300" s="56"/>
      <c r="GN300" s="56"/>
      <c r="GO300" s="56"/>
      <c r="GP300" s="56"/>
      <c r="GQ300" s="56"/>
      <c r="GR300" s="56"/>
      <c r="GS300" s="56"/>
      <c r="GT300" s="56"/>
      <c r="GU300" s="56"/>
      <c r="GV300" s="56"/>
      <c r="GW300" s="56"/>
      <c r="GX300" s="56"/>
      <c r="GY300" s="56"/>
      <c r="GZ300" s="56"/>
      <c r="HA300" s="56"/>
      <c r="HB300" s="56"/>
      <c r="HC300" s="56"/>
      <c r="HD300" s="56"/>
      <c r="HE300" s="56"/>
      <c r="HF300" s="56"/>
      <c r="HG300" s="56"/>
      <c r="HH300" s="56"/>
      <c r="HI300" s="56"/>
      <c r="HJ300" s="56"/>
      <c r="HK300" s="56"/>
      <c r="HL300" s="56"/>
      <c r="HM300" s="56"/>
      <c r="HN300" s="56"/>
      <c r="HO300" s="56"/>
      <c r="HP300" s="56"/>
      <c r="HQ300" s="56"/>
      <c r="HR300" s="56"/>
      <c r="HS300" s="56"/>
      <c r="HT300" s="56"/>
      <c r="HU300" s="56"/>
      <c r="HV300" s="56"/>
      <c r="HW300" s="56"/>
      <c r="HX300" s="56"/>
      <c r="HY300" s="56"/>
      <c r="HZ300" s="56"/>
      <c r="IA300" s="56"/>
      <c r="IB300" s="56"/>
      <c r="IC300" s="56"/>
      <c r="ID300" s="56"/>
      <c r="IE300" s="56"/>
      <c r="IF300" s="56"/>
      <c r="IG300" s="56"/>
      <c r="IH300" s="56"/>
      <c r="II300" s="56"/>
      <c r="IJ300" s="56"/>
      <c r="IK300" s="56"/>
      <c r="IL300" s="56"/>
      <c r="IM300" s="56"/>
      <c r="IN300" s="56"/>
      <c r="IO300" s="56"/>
      <c r="IP300" s="56"/>
      <c r="IQ300" s="56"/>
      <c r="IR300" s="56"/>
      <c r="IS300" s="56"/>
      <c r="IT300" s="56"/>
      <c r="IU300" s="56"/>
    </row>
    <row r="301" spans="1:9" ht="12.75">
      <c r="A301" s="332" t="s">
        <v>2196</v>
      </c>
      <c r="B301" s="340" t="s">
        <v>2252</v>
      </c>
      <c r="C301" s="331">
        <v>11</v>
      </c>
      <c r="D301" s="331">
        <v>200</v>
      </c>
      <c r="E301" s="187" t="str">
        <f>"65059878AE01A00"</f>
        <v>65059878AE01A00</v>
      </c>
      <c r="F301" s="200" t="s">
        <v>2890</v>
      </c>
      <c r="G301" s="186" t="s">
        <v>1871</v>
      </c>
      <c r="H301" s="331" t="s">
        <v>2252</v>
      </c>
      <c r="I301" s="331" t="s">
        <v>1255</v>
      </c>
    </row>
    <row r="302" spans="1:9" ht="12.75">
      <c r="A302" s="332" t="s">
        <v>2196</v>
      </c>
      <c r="B302" s="340"/>
      <c r="C302" s="331">
        <v>11</v>
      </c>
      <c r="D302" s="331">
        <v>200</v>
      </c>
      <c r="E302" s="187" t="str">
        <f>"65059878AE02A00"</f>
        <v>65059878AE02A00</v>
      </c>
      <c r="F302" s="200" t="s">
        <v>2891</v>
      </c>
      <c r="G302" s="186" t="s">
        <v>1872</v>
      </c>
      <c r="H302" s="331" t="s">
        <v>2252</v>
      </c>
      <c r="I302" s="331" t="s">
        <v>1255</v>
      </c>
    </row>
    <row r="303" spans="1:9" ht="12.75">
      <c r="A303" s="332" t="s">
        <v>2196</v>
      </c>
      <c r="B303" s="331" t="s">
        <v>3412</v>
      </c>
      <c r="C303" s="331">
        <v>11</v>
      </c>
      <c r="D303" s="331">
        <v>100</v>
      </c>
      <c r="E303" s="187"/>
      <c r="F303" s="200"/>
      <c r="G303" s="186" t="s">
        <v>1871</v>
      </c>
      <c r="H303" s="331" t="s">
        <v>2252</v>
      </c>
      <c r="I303" s="331" t="s">
        <v>1256</v>
      </c>
    </row>
    <row r="304" spans="1:9" ht="12.75">
      <c r="A304" s="332" t="s">
        <v>2196</v>
      </c>
      <c r="B304" s="331" t="s">
        <v>3412</v>
      </c>
      <c r="C304" s="331">
        <v>11</v>
      </c>
      <c r="D304" s="331">
        <v>100</v>
      </c>
      <c r="E304" s="187"/>
      <c r="F304" s="200"/>
      <c r="G304" s="187" t="s">
        <v>1872</v>
      </c>
      <c r="H304" s="331" t="s">
        <v>2252</v>
      </c>
      <c r="I304" s="331" t="s">
        <v>1256</v>
      </c>
    </row>
    <row r="305" spans="1:9" ht="12.75">
      <c r="A305" s="332" t="s">
        <v>2196</v>
      </c>
      <c r="B305" s="340" t="s">
        <v>1639</v>
      </c>
      <c r="C305" s="331">
        <v>11</v>
      </c>
      <c r="D305" s="331">
        <v>200</v>
      </c>
      <c r="E305" s="187" t="str">
        <f>"65059879AE01A00"</f>
        <v>65059879AE01A00</v>
      </c>
      <c r="F305" s="200" t="s">
        <v>2892</v>
      </c>
      <c r="G305" s="186" t="s">
        <v>1871</v>
      </c>
      <c r="H305" s="331" t="s">
        <v>1639</v>
      </c>
      <c r="I305" s="331" t="s">
        <v>1255</v>
      </c>
    </row>
    <row r="306" spans="1:9" ht="12.75">
      <c r="A306" s="332" t="s">
        <v>2196</v>
      </c>
      <c r="B306" s="340"/>
      <c r="C306" s="331">
        <v>11</v>
      </c>
      <c r="D306" s="331">
        <v>200</v>
      </c>
      <c r="E306" s="187" t="str">
        <f>"65059879AE02A00"</f>
        <v>65059879AE02A00</v>
      </c>
      <c r="F306" s="200" t="s">
        <v>2893</v>
      </c>
      <c r="G306" s="186" t="s">
        <v>1872</v>
      </c>
      <c r="H306" s="331" t="s">
        <v>1639</v>
      </c>
      <c r="I306" s="331" t="s">
        <v>1255</v>
      </c>
    </row>
    <row r="307" spans="1:9" ht="12.75">
      <c r="A307" s="332" t="s">
        <v>2196</v>
      </c>
      <c r="B307" s="331" t="s">
        <v>3412</v>
      </c>
      <c r="C307" s="331">
        <v>11</v>
      </c>
      <c r="D307" s="331">
        <v>100</v>
      </c>
      <c r="E307" s="187"/>
      <c r="F307" s="200"/>
      <c r="G307" s="186" t="s">
        <v>1871</v>
      </c>
      <c r="H307" s="331" t="s">
        <v>1639</v>
      </c>
      <c r="I307" s="331" t="s">
        <v>1256</v>
      </c>
    </row>
    <row r="308" spans="1:9" ht="12.75">
      <c r="A308" s="332" t="s">
        <v>2196</v>
      </c>
      <c r="B308" s="331" t="s">
        <v>3412</v>
      </c>
      <c r="C308" s="331">
        <v>11</v>
      </c>
      <c r="D308" s="331">
        <v>100</v>
      </c>
      <c r="E308" s="187"/>
      <c r="F308" s="200"/>
      <c r="G308" s="186" t="s">
        <v>1872</v>
      </c>
      <c r="H308" s="331" t="s">
        <v>1639</v>
      </c>
      <c r="I308" s="331" t="s">
        <v>1256</v>
      </c>
    </row>
    <row r="309" spans="1:9" ht="12.75">
      <c r="A309" s="332" t="s">
        <v>2196</v>
      </c>
      <c r="B309" s="331" t="s">
        <v>2248</v>
      </c>
      <c r="C309" s="331" t="s">
        <v>2246</v>
      </c>
      <c r="D309" s="331">
        <v>100</v>
      </c>
      <c r="E309" s="187" t="str">
        <f>"65058875AE01A24"</f>
        <v>65058875AE01A24</v>
      </c>
      <c r="F309" s="200" t="s">
        <v>2894</v>
      </c>
      <c r="G309" s="187" t="s">
        <v>1871</v>
      </c>
      <c r="H309" s="331" t="s">
        <v>2247</v>
      </c>
      <c r="I309" s="331" t="s">
        <v>2128</v>
      </c>
    </row>
    <row r="310" spans="1:9" ht="12.75">
      <c r="A310" s="332" t="s">
        <v>2196</v>
      </c>
      <c r="B310" s="331" t="s">
        <v>2248</v>
      </c>
      <c r="C310" s="331" t="s">
        <v>2246</v>
      </c>
      <c r="D310" s="331">
        <v>100</v>
      </c>
      <c r="E310" s="187" t="str">
        <f>"65058875AE02A24"</f>
        <v>65058875AE02A24</v>
      </c>
      <c r="F310" s="200" t="s">
        <v>2895</v>
      </c>
      <c r="G310" s="187" t="s">
        <v>1872</v>
      </c>
      <c r="H310" s="331" t="s">
        <v>2247</v>
      </c>
      <c r="I310" s="331" t="s">
        <v>2128</v>
      </c>
    </row>
    <row r="311" spans="1:9" ht="12.75">
      <c r="A311" s="332" t="s">
        <v>2196</v>
      </c>
      <c r="B311" s="331" t="s">
        <v>2250</v>
      </c>
      <c r="C311" s="331" t="s">
        <v>2246</v>
      </c>
      <c r="D311" s="331">
        <v>50</v>
      </c>
      <c r="E311" s="187" t="s">
        <v>2896</v>
      </c>
      <c r="F311" s="200" t="s">
        <v>2897</v>
      </c>
      <c r="G311" s="186" t="s">
        <v>1871</v>
      </c>
      <c r="H311" s="331" t="s">
        <v>2247</v>
      </c>
      <c r="I311" s="331" t="s">
        <v>1258</v>
      </c>
    </row>
    <row r="312" spans="1:9" ht="12.75">
      <c r="A312" s="332" t="s">
        <v>2196</v>
      </c>
      <c r="B312" s="331" t="s">
        <v>2250</v>
      </c>
      <c r="C312" s="331" t="s">
        <v>2246</v>
      </c>
      <c r="D312" s="331">
        <v>50</v>
      </c>
      <c r="E312" s="187" t="s">
        <v>2898</v>
      </c>
      <c r="F312" s="200" t="s">
        <v>2899</v>
      </c>
      <c r="G312" s="186" t="s">
        <v>1872</v>
      </c>
      <c r="H312" s="331" t="s">
        <v>2247</v>
      </c>
      <c r="I312" s="331" t="s">
        <v>1258</v>
      </c>
    </row>
    <row r="313" spans="1:9" ht="12.75">
      <c r="A313" s="332" t="s">
        <v>2196</v>
      </c>
      <c r="B313" s="331" t="s">
        <v>2248</v>
      </c>
      <c r="C313" s="331" t="s">
        <v>2246</v>
      </c>
      <c r="D313" s="331">
        <v>100</v>
      </c>
      <c r="E313" s="187" t="s">
        <v>2900</v>
      </c>
      <c r="F313" s="200" t="s">
        <v>2901</v>
      </c>
      <c r="G313" s="186" t="s">
        <v>1871</v>
      </c>
      <c r="H313" s="331" t="s">
        <v>2247</v>
      </c>
      <c r="I313" s="331" t="s">
        <v>1258</v>
      </c>
    </row>
    <row r="314" spans="1:9" ht="12.75">
      <c r="A314" s="332" t="s">
        <v>2196</v>
      </c>
      <c r="B314" s="331" t="s">
        <v>2248</v>
      </c>
      <c r="C314" s="331" t="s">
        <v>2246</v>
      </c>
      <c r="D314" s="331">
        <v>100</v>
      </c>
      <c r="E314" s="187" t="s">
        <v>2902</v>
      </c>
      <c r="F314" s="200" t="s">
        <v>2903</v>
      </c>
      <c r="G314" s="186" t="s">
        <v>1872</v>
      </c>
      <c r="H314" s="331" t="s">
        <v>2247</v>
      </c>
      <c r="I314" s="331" t="s">
        <v>1258</v>
      </c>
    </row>
    <row r="315" spans="1:9" ht="12.75">
      <c r="A315" s="332" t="s">
        <v>2196</v>
      </c>
      <c r="B315" s="340" t="s">
        <v>1627</v>
      </c>
      <c r="C315" s="331">
        <v>11</v>
      </c>
      <c r="D315" s="331"/>
      <c r="E315" s="187" t="s">
        <v>2904</v>
      </c>
      <c r="F315" s="200" t="s">
        <v>2905</v>
      </c>
      <c r="G315" s="331"/>
      <c r="H315" s="331" t="s">
        <v>1639</v>
      </c>
      <c r="I315" s="331" t="s">
        <v>1226</v>
      </c>
    </row>
    <row r="316" spans="1:9" ht="12.75">
      <c r="A316" s="332" t="s">
        <v>2196</v>
      </c>
      <c r="B316" s="331"/>
      <c r="C316" s="331">
        <v>11</v>
      </c>
      <c r="D316" s="331"/>
      <c r="E316" s="187" t="s">
        <v>2906</v>
      </c>
      <c r="F316" s="200" t="s">
        <v>2907</v>
      </c>
      <c r="G316" s="331"/>
      <c r="H316" s="331" t="s">
        <v>2252</v>
      </c>
      <c r="I316" s="331" t="s">
        <v>1226</v>
      </c>
    </row>
    <row r="317" spans="1:9" ht="12.75">
      <c r="A317" s="332" t="s">
        <v>2196</v>
      </c>
      <c r="B317" s="331"/>
      <c r="C317" s="331">
        <v>11</v>
      </c>
      <c r="D317" s="331"/>
      <c r="E317" s="187" t="s">
        <v>400</v>
      </c>
      <c r="F317" s="200" t="s">
        <v>400</v>
      </c>
      <c r="G317" s="331"/>
      <c r="H317" s="331" t="s">
        <v>2247</v>
      </c>
      <c r="I317" s="331" t="s">
        <v>1902</v>
      </c>
    </row>
    <row r="318" spans="1:255" ht="12.75">
      <c r="A318" s="59"/>
      <c r="B318" s="60"/>
      <c r="C318" s="61"/>
      <c r="D318" s="61"/>
      <c r="E318" s="62"/>
      <c r="F318" s="63"/>
      <c r="G318" s="61"/>
      <c r="H318" s="61"/>
      <c r="I318" s="61"/>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c r="AS318" s="56"/>
      <c r="AT318" s="56"/>
      <c r="AU318" s="56"/>
      <c r="AV318" s="56"/>
      <c r="AW318" s="56"/>
      <c r="AX318" s="56"/>
      <c r="AY318" s="56"/>
      <c r="AZ318" s="56"/>
      <c r="BA318" s="56"/>
      <c r="BB318" s="56"/>
      <c r="BC318" s="56"/>
      <c r="BD318" s="56"/>
      <c r="BE318" s="56"/>
      <c r="BF318" s="56"/>
      <c r="BG318" s="56"/>
      <c r="BH318" s="56"/>
      <c r="BI318" s="56"/>
      <c r="BJ318" s="56"/>
      <c r="BK318" s="56"/>
      <c r="BL318" s="56"/>
      <c r="BM318" s="56"/>
      <c r="BN318" s="56"/>
      <c r="BO318" s="56"/>
      <c r="BP318" s="56"/>
      <c r="BQ318" s="56"/>
      <c r="BR318" s="56"/>
      <c r="BS318" s="56"/>
      <c r="BT318" s="56"/>
      <c r="BU318" s="56"/>
      <c r="BV318" s="56"/>
      <c r="BW318" s="56"/>
      <c r="BX318" s="56"/>
      <c r="BY318" s="56"/>
      <c r="BZ318" s="56"/>
      <c r="CA318" s="56"/>
      <c r="CB318" s="56"/>
      <c r="CC318" s="56"/>
      <c r="CD318" s="56"/>
      <c r="CE318" s="56"/>
      <c r="CF318" s="56"/>
      <c r="CG318" s="56"/>
      <c r="CH318" s="56"/>
      <c r="CI318" s="56"/>
      <c r="CJ318" s="56"/>
      <c r="CK318" s="56"/>
      <c r="CL318" s="56"/>
      <c r="CM318" s="56"/>
      <c r="CN318" s="56"/>
      <c r="CO318" s="56"/>
      <c r="CP318" s="56"/>
      <c r="CQ318" s="56"/>
      <c r="CR318" s="56"/>
      <c r="CS318" s="56"/>
      <c r="CT318" s="56"/>
      <c r="CU318" s="56"/>
      <c r="CV318" s="56"/>
      <c r="CW318" s="56"/>
      <c r="CX318" s="56"/>
      <c r="CY318" s="56"/>
      <c r="CZ318" s="56"/>
      <c r="DA318" s="56"/>
      <c r="DB318" s="56"/>
      <c r="DC318" s="56"/>
      <c r="DD318" s="56"/>
      <c r="DE318" s="56"/>
      <c r="DF318" s="56"/>
      <c r="DG318" s="56"/>
      <c r="DH318" s="56"/>
      <c r="DI318" s="56"/>
      <c r="DJ318" s="56"/>
      <c r="DK318" s="56"/>
      <c r="DL318" s="56"/>
      <c r="DM318" s="56"/>
      <c r="DN318" s="56"/>
      <c r="DO318" s="56"/>
      <c r="DP318" s="56"/>
      <c r="DQ318" s="56"/>
      <c r="DR318" s="56"/>
      <c r="DS318" s="56"/>
      <c r="DT318" s="56"/>
      <c r="DU318" s="56"/>
      <c r="DV318" s="56"/>
      <c r="DW318" s="56"/>
      <c r="DX318" s="56"/>
      <c r="DY318" s="56"/>
      <c r="DZ318" s="56"/>
      <c r="EA318" s="56"/>
      <c r="EB318" s="56"/>
      <c r="EC318" s="56"/>
      <c r="ED318" s="56"/>
      <c r="EE318" s="56"/>
      <c r="EF318" s="56"/>
      <c r="EG318" s="56"/>
      <c r="EH318" s="56"/>
      <c r="EI318" s="56"/>
      <c r="EJ318" s="56"/>
      <c r="EK318" s="56"/>
      <c r="EL318" s="56"/>
      <c r="EM318" s="56"/>
      <c r="EN318" s="56"/>
      <c r="EO318" s="56"/>
      <c r="EP318" s="56"/>
      <c r="EQ318" s="56"/>
      <c r="ER318" s="56"/>
      <c r="ES318" s="56"/>
      <c r="ET318" s="56"/>
      <c r="EU318" s="56"/>
      <c r="EV318" s="56"/>
      <c r="EW318" s="56"/>
      <c r="EX318" s="56"/>
      <c r="EY318" s="56"/>
      <c r="EZ318" s="56"/>
      <c r="FA318" s="56"/>
      <c r="FB318" s="56"/>
      <c r="FC318" s="56"/>
      <c r="FD318" s="56"/>
      <c r="FE318" s="56"/>
      <c r="FF318" s="56"/>
      <c r="FG318" s="56"/>
      <c r="FH318" s="56"/>
      <c r="FI318" s="56"/>
      <c r="FJ318" s="56"/>
      <c r="FK318" s="56"/>
      <c r="FL318" s="56"/>
      <c r="FM318" s="56"/>
      <c r="FN318" s="56"/>
      <c r="FO318" s="56"/>
      <c r="FP318" s="56"/>
      <c r="FQ318" s="56"/>
      <c r="FR318" s="56"/>
      <c r="FS318" s="56"/>
      <c r="FT318" s="56"/>
      <c r="FU318" s="56"/>
      <c r="FV318" s="56"/>
      <c r="FW318" s="56"/>
      <c r="FX318" s="56"/>
      <c r="FY318" s="56"/>
      <c r="FZ318" s="56"/>
      <c r="GA318" s="56"/>
      <c r="GB318" s="56"/>
      <c r="GC318" s="56"/>
      <c r="GD318" s="56"/>
      <c r="GE318" s="56"/>
      <c r="GF318" s="56"/>
      <c r="GG318" s="56"/>
      <c r="GH318" s="56"/>
      <c r="GI318" s="56"/>
      <c r="GJ318" s="56"/>
      <c r="GK318" s="56"/>
      <c r="GL318" s="56"/>
      <c r="GM318" s="56"/>
      <c r="GN318" s="56"/>
      <c r="GO318" s="56"/>
      <c r="GP318" s="56"/>
      <c r="GQ318" s="56"/>
      <c r="GR318" s="56"/>
      <c r="GS318" s="56"/>
      <c r="GT318" s="56"/>
      <c r="GU318" s="56"/>
      <c r="GV318" s="56"/>
      <c r="GW318" s="56"/>
      <c r="GX318" s="56"/>
      <c r="GY318" s="56"/>
      <c r="GZ318" s="56"/>
      <c r="HA318" s="56"/>
      <c r="HB318" s="56"/>
      <c r="HC318" s="56"/>
      <c r="HD318" s="56"/>
      <c r="HE318" s="56"/>
      <c r="HF318" s="56"/>
      <c r="HG318" s="56"/>
      <c r="HH318" s="56"/>
      <c r="HI318" s="56"/>
      <c r="HJ318" s="56"/>
      <c r="HK318" s="56"/>
      <c r="HL318" s="56"/>
      <c r="HM318" s="56"/>
      <c r="HN318" s="56"/>
      <c r="HO318" s="56"/>
      <c r="HP318" s="56"/>
      <c r="HQ318" s="56"/>
      <c r="HR318" s="56"/>
      <c r="HS318" s="56"/>
      <c r="HT318" s="56"/>
      <c r="HU318" s="56"/>
      <c r="HV318" s="56"/>
      <c r="HW318" s="56"/>
      <c r="HX318" s="56"/>
      <c r="HY318" s="56"/>
      <c r="HZ318" s="56"/>
      <c r="IA318" s="56"/>
      <c r="IB318" s="56"/>
      <c r="IC318" s="56"/>
      <c r="ID318" s="56"/>
      <c r="IE318" s="56"/>
      <c r="IF318" s="56"/>
      <c r="IG318" s="56"/>
      <c r="IH318" s="56"/>
      <c r="II318" s="56"/>
      <c r="IJ318" s="56"/>
      <c r="IK318" s="56"/>
      <c r="IL318" s="56"/>
      <c r="IM318" s="56"/>
      <c r="IN318" s="56"/>
      <c r="IO318" s="56"/>
      <c r="IP318" s="56"/>
      <c r="IQ318" s="56"/>
      <c r="IR318" s="56"/>
      <c r="IS318" s="56"/>
      <c r="IT318" s="56"/>
      <c r="IU318" s="56"/>
    </row>
    <row r="319" spans="1:9" s="47" customFormat="1" ht="12.75">
      <c r="A319" s="48" t="s">
        <v>3553</v>
      </c>
      <c r="B319" s="127" t="s">
        <v>2252</v>
      </c>
      <c r="C319" s="55">
        <v>1</v>
      </c>
      <c r="D319" s="331">
        <v>600</v>
      </c>
      <c r="E319" s="187" t="s">
        <v>849</v>
      </c>
      <c r="F319" s="200" t="s">
        <v>1079</v>
      </c>
      <c r="G319" s="187" t="s">
        <v>1871</v>
      </c>
      <c r="H319" s="46" t="s">
        <v>2252</v>
      </c>
      <c r="I319" s="46" t="s">
        <v>1255</v>
      </c>
    </row>
    <row r="320" spans="1:9" s="47" customFormat="1" ht="12.75">
      <c r="A320" s="48" t="s">
        <v>3553</v>
      </c>
      <c r="B320" s="127"/>
      <c r="C320" s="55">
        <v>1</v>
      </c>
      <c r="D320" s="331">
        <v>600</v>
      </c>
      <c r="E320" s="187" t="s">
        <v>850</v>
      </c>
      <c r="F320" s="200" t="s">
        <v>1080</v>
      </c>
      <c r="G320" s="187" t="s">
        <v>1872</v>
      </c>
      <c r="H320" s="46" t="s">
        <v>2252</v>
      </c>
      <c r="I320" s="46" t="s">
        <v>1255</v>
      </c>
    </row>
    <row r="321" spans="1:9" s="47" customFormat="1" ht="12.75">
      <c r="A321" s="48" t="s">
        <v>3553</v>
      </c>
      <c r="B321" s="46" t="s">
        <v>2248</v>
      </c>
      <c r="C321" s="55">
        <v>1</v>
      </c>
      <c r="D321" s="331">
        <v>300</v>
      </c>
      <c r="E321" s="186" t="s">
        <v>852</v>
      </c>
      <c r="F321" s="201" t="s">
        <v>1081</v>
      </c>
      <c r="G321" s="186" t="s">
        <v>1871</v>
      </c>
      <c r="H321" s="46" t="s">
        <v>2252</v>
      </c>
      <c r="I321" s="46" t="s">
        <v>2128</v>
      </c>
    </row>
    <row r="322" spans="1:9" s="47" customFormat="1" ht="12.75">
      <c r="A322" s="48" t="s">
        <v>3553</v>
      </c>
      <c r="B322" s="46" t="s">
        <v>2248</v>
      </c>
      <c r="C322" s="55">
        <v>1</v>
      </c>
      <c r="D322" s="331">
        <v>300</v>
      </c>
      <c r="E322" s="186" t="s">
        <v>853</v>
      </c>
      <c r="F322" s="201" t="s">
        <v>1082</v>
      </c>
      <c r="G322" s="186" t="s">
        <v>1872</v>
      </c>
      <c r="H322" s="46" t="s">
        <v>2252</v>
      </c>
      <c r="I322" s="46" t="s">
        <v>2128</v>
      </c>
    </row>
    <row r="323" spans="1:9" s="47" customFormat="1" ht="12.75">
      <c r="A323" s="48" t="s">
        <v>3553</v>
      </c>
      <c r="B323" s="46" t="s">
        <v>2250</v>
      </c>
      <c r="C323" s="55">
        <v>1</v>
      </c>
      <c r="D323" s="331">
        <v>150</v>
      </c>
      <c r="E323" s="186" t="s">
        <v>856</v>
      </c>
      <c r="F323" s="201" t="s">
        <v>1083</v>
      </c>
      <c r="G323" s="186" t="s">
        <v>1871</v>
      </c>
      <c r="H323" s="46" t="s">
        <v>2252</v>
      </c>
      <c r="I323" s="46" t="s">
        <v>1258</v>
      </c>
    </row>
    <row r="324" spans="1:9" s="47" customFormat="1" ht="12.75">
      <c r="A324" s="48" t="s">
        <v>3553</v>
      </c>
      <c r="B324" s="46" t="s">
        <v>2250</v>
      </c>
      <c r="C324" s="55">
        <v>1</v>
      </c>
      <c r="D324" s="331">
        <v>150</v>
      </c>
      <c r="E324" s="187" t="s">
        <v>857</v>
      </c>
      <c r="F324" s="200" t="s">
        <v>1084</v>
      </c>
      <c r="G324" s="187" t="s">
        <v>1872</v>
      </c>
      <c r="H324" s="46" t="s">
        <v>2252</v>
      </c>
      <c r="I324" s="46" t="s">
        <v>1258</v>
      </c>
    </row>
    <row r="325" spans="1:9" s="47" customFormat="1" ht="12.75">
      <c r="A325" s="48" t="s">
        <v>3553</v>
      </c>
      <c r="B325" s="46" t="s">
        <v>2248</v>
      </c>
      <c r="C325" s="55">
        <v>1</v>
      </c>
      <c r="D325" s="331">
        <v>300</v>
      </c>
      <c r="E325" s="186" t="s">
        <v>854</v>
      </c>
      <c r="F325" s="201" t="s">
        <v>1085</v>
      </c>
      <c r="G325" s="186" t="s">
        <v>1871</v>
      </c>
      <c r="H325" s="46" t="s">
        <v>2252</v>
      </c>
      <c r="I325" s="46" t="s">
        <v>1258</v>
      </c>
    </row>
    <row r="326" spans="1:9" s="47" customFormat="1" ht="12.75">
      <c r="A326" s="48" t="s">
        <v>3553</v>
      </c>
      <c r="B326" s="46" t="s">
        <v>2248</v>
      </c>
      <c r="C326" s="55">
        <v>1</v>
      </c>
      <c r="D326" s="331">
        <v>300</v>
      </c>
      <c r="E326" s="186" t="s">
        <v>855</v>
      </c>
      <c r="F326" s="201" t="s">
        <v>1086</v>
      </c>
      <c r="G326" s="186" t="s">
        <v>1872</v>
      </c>
      <c r="H326" s="46" t="s">
        <v>2252</v>
      </c>
      <c r="I326" s="46" t="s">
        <v>1258</v>
      </c>
    </row>
    <row r="327" spans="1:9" s="47" customFormat="1" ht="12.75">
      <c r="A327" s="48" t="s">
        <v>3553</v>
      </c>
      <c r="B327" s="127" t="s">
        <v>1627</v>
      </c>
      <c r="C327" s="55">
        <v>1</v>
      </c>
      <c r="D327" s="46"/>
      <c r="E327" s="186" t="s">
        <v>851</v>
      </c>
      <c r="F327" s="201" t="s">
        <v>1087</v>
      </c>
      <c r="G327" s="46"/>
      <c r="H327" s="46" t="s">
        <v>2252</v>
      </c>
      <c r="I327" s="46" t="s">
        <v>1226</v>
      </c>
    </row>
    <row r="328" spans="1:255" ht="12.75">
      <c r="A328" s="59"/>
      <c r="B328" s="60"/>
      <c r="C328" s="61"/>
      <c r="D328" s="61"/>
      <c r="E328" s="62"/>
      <c r="F328" s="63"/>
      <c r="G328" s="61"/>
      <c r="H328" s="61"/>
      <c r="I328" s="61"/>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c r="AS328" s="56"/>
      <c r="AT328" s="56"/>
      <c r="AU328" s="56"/>
      <c r="AV328" s="56"/>
      <c r="AW328" s="56"/>
      <c r="AX328" s="56"/>
      <c r="AY328" s="56"/>
      <c r="AZ328" s="56"/>
      <c r="BA328" s="56"/>
      <c r="BB328" s="56"/>
      <c r="BC328" s="56"/>
      <c r="BD328" s="56"/>
      <c r="BE328" s="56"/>
      <c r="BF328" s="56"/>
      <c r="BG328" s="56"/>
      <c r="BH328" s="56"/>
      <c r="BI328" s="56"/>
      <c r="BJ328" s="56"/>
      <c r="BK328" s="56"/>
      <c r="BL328" s="56"/>
      <c r="BM328" s="56"/>
      <c r="BN328" s="56"/>
      <c r="BO328" s="56"/>
      <c r="BP328" s="56"/>
      <c r="BQ328" s="56"/>
      <c r="BR328" s="56"/>
      <c r="BS328" s="56"/>
      <c r="BT328" s="56"/>
      <c r="BU328" s="56"/>
      <c r="BV328" s="56"/>
      <c r="BW328" s="56"/>
      <c r="BX328" s="56"/>
      <c r="BY328" s="56"/>
      <c r="BZ328" s="56"/>
      <c r="CA328" s="56"/>
      <c r="CB328" s="56"/>
      <c r="CC328" s="56"/>
      <c r="CD328" s="56"/>
      <c r="CE328" s="56"/>
      <c r="CF328" s="56"/>
      <c r="CG328" s="56"/>
      <c r="CH328" s="56"/>
      <c r="CI328" s="56"/>
      <c r="CJ328" s="56"/>
      <c r="CK328" s="56"/>
      <c r="CL328" s="56"/>
      <c r="CM328" s="56"/>
      <c r="CN328" s="56"/>
      <c r="CO328" s="56"/>
      <c r="CP328" s="56"/>
      <c r="CQ328" s="56"/>
      <c r="CR328" s="56"/>
      <c r="CS328" s="56"/>
      <c r="CT328" s="56"/>
      <c r="CU328" s="56"/>
      <c r="CV328" s="56"/>
      <c r="CW328" s="56"/>
      <c r="CX328" s="56"/>
      <c r="CY328" s="56"/>
      <c r="CZ328" s="56"/>
      <c r="DA328" s="56"/>
      <c r="DB328" s="56"/>
      <c r="DC328" s="56"/>
      <c r="DD328" s="56"/>
      <c r="DE328" s="56"/>
      <c r="DF328" s="56"/>
      <c r="DG328" s="56"/>
      <c r="DH328" s="56"/>
      <c r="DI328" s="56"/>
      <c r="DJ328" s="56"/>
      <c r="DK328" s="56"/>
      <c r="DL328" s="56"/>
      <c r="DM328" s="56"/>
      <c r="DN328" s="56"/>
      <c r="DO328" s="56"/>
      <c r="DP328" s="56"/>
      <c r="DQ328" s="56"/>
      <c r="DR328" s="56"/>
      <c r="DS328" s="56"/>
      <c r="DT328" s="56"/>
      <c r="DU328" s="56"/>
      <c r="DV328" s="56"/>
      <c r="DW328" s="56"/>
      <c r="DX328" s="56"/>
      <c r="DY328" s="56"/>
      <c r="DZ328" s="56"/>
      <c r="EA328" s="56"/>
      <c r="EB328" s="56"/>
      <c r="EC328" s="56"/>
      <c r="ED328" s="56"/>
      <c r="EE328" s="56"/>
      <c r="EF328" s="56"/>
      <c r="EG328" s="56"/>
      <c r="EH328" s="56"/>
      <c r="EI328" s="56"/>
      <c r="EJ328" s="56"/>
      <c r="EK328" s="56"/>
      <c r="EL328" s="56"/>
      <c r="EM328" s="56"/>
      <c r="EN328" s="56"/>
      <c r="EO328" s="56"/>
      <c r="EP328" s="56"/>
      <c r="EQ328" s="56"/>
      <c r="ER328" s="56"/>
      <c r="ES328" s="56"/>
      <c r="ET328" s="56"/>
      <c r="EU328" s="56"/>
      <c r="EV328" s="56"/>
      <c r="EW328" s="56"/>
      <c r="EX328" s="56"/>
      <c r="EY328" s="56"/>
      <c r="EZ328" s="56"/>
      <c r="FA328" s="56"/>
      <c r="FB328" s="56"/>
      <c r="FC328" s="56"/>
      <c r="FD328" s="56"/>
      <c r="FE328" s="56"/>
      <c r="FF328" s="56"/>
      <c r="FG328" s="56"/>
      <c r="FH328" s="56"/>
      <c r="FI328" s="56"/>
      <c r="FJ328" s="56"/>
      <c r="FK328" s="56"/>
      <c r="FL328" s="56"/>
      <c r="FM328" s="56"/>
      <c r="FN328" s="56"/>
      <c r="FO328" s="56"/>
      <c r="FP328" s="56"/>
      <c r="FQ328" s="56"/>
      <c r="FR328" s="56"/>
      <c r="FS328" s="56"/>
      <c r="FT328" s="56"/>
      <c r="FU328" s="56"/>
      <c r="FV328" s="56"/>
      <c r="FW328" s="56"/>
      <c r="FX328" s="56"/>
      <c r="FY328" s="56"/>
      <c r="FZ328" s="56"/>
      <c r="GA328" s="56"/>
      <c r="GB328" s="56"/>
      <c r="GC328" s="56"/>
      <c r="GD328" s="56"/>
      <c r="GE328" s="56"/>
      <c r="GF328" s="56"/>
      <c r="GG328" s="56"/>
      <c r="GH328" s="56"/>
      <c r="GI328" s="56"/>
      <c r="GJ328" s="56"/>
      <c r="GK328" s="56"/>
      <c r="GL328" s="56"/>
      <c r="GM328" s="56"/>
      <c r="GN328" s="56"/>
      <c r="GO328" s="56"/>
      <c r="GP328" s="56"/>
      <c r="GQ328" s="56"/>
      <c r="GR328" s="56"/>
      <c r="GS328" s="56"/>
      <c r="GT328" s="56"/>
      <c r="GU328" s="56"/>
      <c r="GV328" s="56"/>
      <c r="GW328" s="56"/>
      <c r="GX328" s="56"/>
      <c r="GY328" s="56"/>
      <c r="GZ328" s="56"/>
      <c r="HA328" s="56"/>
      <c r="HB328" s="56"/>
      <c r="HC328" s="56"/>
      <c r="HD328" s="56"/>
      <c r="HE328" s="56"/>
      <c r="HF328" s="56"/>
      <c r="HG328" s="56"/>
      <c r="HH328" s="56"/>
      <c r="HI328" s="56"/>
      <c r="HJ328" s="56"/>
      <c r="HK328" s="56"/>
      <c r="HL328" s="56"/>
      <c r="HM328" s="56"/>
      <c r="HN328" s="56"/>
      <c r="HO328" s="56"/>
      <c r="HP328" s="56"/>
      <c r="HQ328" s="56"/>
      <c r="HR328" s="56"/>
      <c r="HS328" s="56"/>
      <c r="HT328" s="56"/>
      <c r="HU328" s="56"/>
      <c r="HV328" s="56"/>
      <c r="HW328" s="56"/>
      <c r="HX328" s="56"/>
      <c r="HY328" s="56"/>
      <c r="HZ328" s="56"/>
      <c r="IA328" s="56"/>
      <c r="IB328" s="56"/>
      <c r="IC328" s="56"/>
      <c r="ID328" s="56"/>
      <c r="IE328" s="56"/>
      <c r="IF328" s="56"/>
      <c r="IG328" s="56"/>
      <c r="IH328" s="56"/>
      <c r="II328" s="56"/>
      <c r="IJ328" s="56"/>
      <c r="IK328" s="56"/>
      <c r="IL328" s="56"/>
      <c r="IM328" s="56"/>
      <c r="IN328" s="56"/>
      <c r="IO328" s="56"/>
      <c r="IP328" s="56"/>
      <c r="IQ328" s="56"/>
      <c r="IR328" s="56"/>
      <c r="IS328" s="56"/>
      <c r="IT328" s="56"/>
      <c r="IU328" s="56"/>
    </row>
    <row r="329" spans="1:9" ht="12.75">
      <c r="A329" s="332" t="s">
        <v>2201</v>
      </c>
      <c r="B329" s="340" t="s">
        <v>2252</v>
      </c>
      <c r="C329" s="331">
        <v>11</v>
      </c>
      <c r="D329" s="331">
        <v>100</v>
      </c>
      <c r="E329" s="186" t="str">
        <f>"65054553AE01A00"</f>
        <v>65054553AE01A00</v>
      </c>
      <c r="F329" s="201" t="s">
        <v>2908</v>
      </c>
      <c r="G329" s="186" t="s">
        <v>1871</v>
      </c>
      <c r="H329" s="331" t="s">
        <v>2252</v>
      </c>
      <c r="I329" s="331" t="s">
        <v>1255</v>
      </c>
    </row>
    <row r="330" spans="1:9" ht="12.75">
      <c r="A330" s="332" t="s">
        <v>2201</v>
      </c>
      <c r="B330" s="340"/>
      <c r="C330" s="331">
        <v>11</v>
      </c>
      <c r="D330" s="331">
        <v>100</v>
      </c>
      <c r="E330" s="186" t="str">
        <f>"65054553AE02A00"</f>
        <v>65054553AE02A00</v>
      </c>
      <c r="F330" s="201" t="s">
        <v>2909</v>
      </c>
      <c r="G330" s="186" t="s">
        <v>1872</v>
      </c>
      <c r="H330" s="331" t="s">
        <v>2252</v>
      </c>
      <c r="I330" s="331" t="s">
        <v>1255</v>
      </c>
    </row>
    <row r="331" spans="1:9" ht="12.75">
      <c r="A331" s="332" t="s">
        <v>2201</v>
      </c>
      <c r="B331" s="340" t="s">
        <v>1639</v>
      </c>
      <c r="C331" s="331">
        <v>11</v>
      </c>
      <c r="D331" s="331">
        <v>100</v>
      </c>
      <c r="E331" s="186" t="str">
        <f>"65054509AE01A00"</f>
        <v>65054509AE01A00</v>
      </c>
      <c r="F331" s="201" t="s">
        <v>2910</v>
      </c>
      <c r="G331" s="186" t="s">
        <v>1871</v>
      </c>
      <c r="H331" s="331" t="s">
        <v>1639</v>
      </c>
      <c r="I331" s="331" t="s">
        <v>1255</v>
      </c>
    </row>
    <row r="332" spans="1:9" ht="12.75">
      <c r="A332" s="332" t="s">
        <v>2201</v>
      </c>
      <c r="B332" s="340"/>
      <c r="C332" s="331">
        <v>11</v>
      </c>
      <c r="D332" s="331">
        <v>100</v>
      </c>
      <c r="E332" s="186" t="str">
        <f>"65054509AE02A00"</f>
        <v>65054509AE02A00</v>
      </c>
      <c r="F332" s="201" t="s">
        <v>2911</v>
      </c>
      <c r="G332" s="186" t="s">
        <v>1872</v>
      </c>
      <c r="H332" s="331" t="s">
        <v>1639</v>
      </c>
      <c r="I332" s="331" t="s">
        <v>1255</v>
      </c>
    </row>
    <row r="333" spans="1:9" ht="12.75">
      <c r="A333" s="332" t="s">
        <v>2201</v>
      </c>
      <c r="B333" s="331" t="s">
        <v>2248</v>
      </c>
      <c r="C333" s="331" t="s">
        <v>2246</v>
      </c>
      <c r="D333" s="331">
        <v>50</v>
      </c>
      <c r="E333" s="186" t="str">
        <f>"65055773AE01A24"</f>
        <v>65055773AE01A24</v>
      </c>
      <c r="F333" s="201" t="s">
        <v>2912</v>
      </c>
      <c r="G333" s="187" t="s">
        <v>1871</v>
      </c>
      <c r="H333" s="331" t="s">
        <v>2247</v>
      </c>
      <c r="I333" s="331" t="s">
        <v>2128</v>
      </c>
    </row>
    <row r="334" spans="1:9" ht="12.75">
      <c r="A334" s="332" t="s">
        <v>2201</v>
      </c>
      <c r="B334" s="331" t="s">
        <v>2248</v>
      </c>
      <c r="C334" s="331" t="s">
        <v>2246</v>
      </c>
      <c r="D334" s="331">
        <v>50</v>
      </c>
      <c r="E334" s="186" t="str">
        <f>"65055773AE02A24"</f>
        <v>65055773AE02A24</v>
      </c>
      <c r="F334" s="201" t="s">
        <v>2913</v>
      </c>
      <c r="G334" s="187" t="s">
        <v>1872</v>
      </c>
      <c r="H334" s="331" t="s">
        <v>2247</v>
      </c>
      <c r="I334" s="331" t="s">
        <v>2128</v>
      </c>
    </row>
    <row r="335" spans="1:9" ht="12.75">
      <c r="A335" s="332" t="s">
        <v>2201</v>
      </c>
      <c r="B335" s="331" t="s">
        <v>2250</v>
      </c>
      <c r="C335" s="331" t="s">
        <v>2246</v>
      </c>
      <c r="D335" s="331">
        <v>25</v>
      </c>
      <c r="E335" s="186" t="s">
        <v>2914</v>
      </c>
      <c r="F335" s="201" t="s">
        <v>2915</v>
      </c>
      <c r="G335" s="186" t="s">
        <v>1871</v>
      </c>
      <c r="H335" s="331" t="s">
        <v>2247</v>
      </c>
      <c r="I335" s="331" t="s">
        <v>1258</v>
      </c>
    </row>
    <row r="336" spans="1:9" ht="12.75">
      <c r="A336" s="332" t="s">
        <v>2201</v>
      </c>
      <c r="B336" s="331" t="s">
        <v>2250</v>
      </c>
      <c r="C336" s="331" t="s">
        <v>2246</v>
      </c>
      <c r="D336" s="331">
        <v>25</v>
      </c>
      <c r="E336" s="186" t="s">
        <v>2916</v>
      </c>
      <c r="F336" s="201" t="s">
        <v>2917</v>
      </c>
      <c r="G336" s="186" t="s">
        <v>1872</v>
      </c>
      <c r="H336" s="331" t="s">
        <v>2247</v>
      </c>
      <c r="I336" s="331" t="s">
        <v>1258</v>
      </c>
    </row>
    <row r="337" spans="1:9" ht="12.75">
      <c r="A337" s="332" t="s">
        <v>2201</v>
      </c>
      <c r="B337" s="331" t="s">
        <v>2248</v>
      </c>
      <c r="C337" s="331" t="s">
        <v>2246</v>
      </c>
      <c r="D337" s="331">
        <v>50</v>
      </c>
      <c r="E337" s="186" t="str">
        <f>"65055739AE01A24"</f>
        <v>65055739AE01A24</v>
      </c>
      <c r="F337" s="201" t="s">
        <v>2918</v>
      </c>
      <c r="G337" s="186" t="s">
        <v>1871</v>
      </c>
      <c r="H337" s="331" t="s">
        <v>2247</v>
      </c>
      <c r="I337" s="331" t="s">
        <v>1258</v>
      </c>
    </row>
    <row r="338" spans="1:9" ht="12.75">
      <c r="A338" s="332" t="s">
        <v>2201</v>
      </c>
      <c r="B338" s="331" t="s">
        <v>2248</v>
      </c>
      <c r="C338" s="331" t="s">
        <v>2246</v>
      </c>
      <c r="D338" s="331">
        <v>50</v>
      </c>
      <c r="E338" s="186" t="str">
        <f>"65055739AE02A24"</f>
        <v>65055739AE02A24</v>
      </c>
      <c r="F338" s="201" t="s">
        <v>2919</v>
      </c>
      <c r="G338" s="186" t="s">
        <v>1872</v>
      </c>
      <c r="H338" s="331" t="s">
        <v>2247</v>
      </c>
      <c r="I338" s="331" t="s">
        <v>1258</v>
      </c>
    </row>
    <row r="339" spans="1:9" ht="12.75">
      <c r="A339" s="332" t="s">
        <v>2201</v>
      </c>
      <c r="B339" s="340" t="s">
        <v>1627</v>
      </c>
      <c r="C339" s="331">
        <v>11</v>
      </c>
      <c r="D339" s="331"/>
      <c r="E339" s="186" t="s">
        <v>2920</v>
      </c>
      <c r="F339" s="201" t="s">
        <v>2921</v>
      </c>
      <c r="G339" s="331"/>
      <c r="H339" s="331" t="s">
        <v>1639</v>
      </c>
      <c r="I339" s="331" t="s">
        <v>1226</v>
      </c>
    </row>
    <row r="340" spans="1:9" ht="12.75">
      <c r="A340" s="332" t="s">
        <v>2201</v>
      </c>
      <c r="B340" s="331"/>
      <c r="C340" s="331">
        <v>11</v>
      </c>
      <c r="D340" s="331"/>
      <c r="E340" s="186" t="s">
        <v>2922</v>
      </c>
      <c r="F340" s="201" t="s">
        <v>2923</v>
      </c>
      <c r="G340" s="331"/>
      <c r="H340" s="331" t="s">
        <v>2252</v>
      </c>
      <c r="I340" s="331" t="s">
        <v>1226</v>
      </c>
    </row>
    <row r="341" spans="1:9" ht="12.75">
      <c r="A341" s="332" t="s">
        <v>2201</v>
      </c>
      <c r="B341" s="331"/>
      <c r="C341" s="331">
        <v>11</v>
      </c>
      <c r="D341" s="331"/>
      <c r="E341" s="186" t="s">
        <v>400</v>
      </c>
      <c r="F341" s="201" t="s">
        <v>400</v>
      </c>
      <c r="G341" s="331"/>
      <c r="H341" s="331" t="s">
        <v>2247</v>
      </c>
      <c r="I341" s="331" t="s">
        <v>1902</v>
      </c>
    </row>
    <row r="342" spans="1:255" ht="12.75">
      <c r="A342" s="59"/>
      <c r="B342" s="60"/>
      <c r="C342" s="61"/>
      <c r="D342" s="61"/>
      <c r="E342" s="62"/>
      <c r="F342" s="63"/>
      <c r="G342" s="61"/>
      <c r="H342" s="61"/>
      <c r="I342" s="61"/>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c r="AS342" s="56"/>
      <c r="AT342" s="56"/>
      <c r="AU342" s="56"/>
      <c r="AV342" s="56"/>
      <c r="AW342" s="56"/>
      <c r="AX342" s="56"/>
      <c r="AY342" s="56"/>
      <c r="AZ342" s="56"/>
      <c r="BA342" s="56"/>
      <c r="BB342" s="56"/>
      <c r="BC342" s="56"/>
      <c r="BD342" s="56"/>
      <c r="BE342" s="56"/>
      <c r="BF342" s="56"/>
      <c r="BG342" s="56"/>
      <c r="BH342" s="56"/>
      <c r="BI342" s="56"/>
      <c r="BJ342" s="56"/>
      <c r="BK342" s="56"/>
      <c r="BL342" s="56"/>
      <c r="BM342" s="56"/>
      <c r="BN342" s="56"/>
      <c r="BO342" s="56"/>
      <c r="BP342" s="56"/>
      <c r="BQ342" s="56"/>
      <c r="BR342" s="56"/>
      <c r="BS342" s="56"/>
      <c r="BT342" s="56"/>
      <c r="BU342" s="56"/>
      <c r="BV342" s="56"/>
      <c r="BW342" s="56"/>
      <c r="BX342" s="56"/>
      <c r="BY342" s="56"/>
      <c r="BZ342" s="56"/>
      <c r="CA342" s="56"/>
      <c r="CB342" s="56"/>
      <c r="CC342" s="56"/>
      <c r="CD342" s="56"/>
      <c r="CE342" s="56"/>
      <c r="CF342" s="56"/>
      <c r="CG342" s="56"/>
      <c r="CH342" s="56"/>
      <c r="CI342" s="56"/>
      <c r="CJ342" s="56"/>
      <c r="CK342" s="56"/>
      <c r="CL342" s="56"/>
      <c r="CM342" s="56"/>
      <c r="CN342" s="56"/>
      <c r="CO342" s="56"/>
      <c r="CP342" s="56"/>
      <c r="CQ342" s="56"/>
      <c r="CR342" s="56"/>
      <c r="CS342" s="56"/>
      <c r="CT342" s="56"/>
      <c r="CU342" s="56"/>
      <c r="CV342" s="56"/>
      <c r="CW342" s="56"/>
      <c r="CX342" s="56"/>
      <c r="CY342" s="56"/>
      <c r="CZ342" s="56"/>
      <c r="DA342" s="56"/>
      <c r="DB342" s="56"/>
      <c r="DC342" s="56"/>
      <c r="DD342" s="56"/>
      <c r="DE342" s="56"/>
      <c r="DF342" s="56"/>
      <c r="DG342" s="56"/>
      <c r="DH342" s="56"/>
      <c r="DI342" s="56"/>
      <c r="DJ342" s="56"/>
      <c r="DK342" s="56"/>
      <c r="DL342" s="56"/>
      <c r="DM342" s="56"/>
      <c r="DN342" s="56"/>
      <c r="DO342" s="56"/>
      <c r="DP342" s="56"/>
      <c r="DQ342" s="56"/>
      <c r="DR342" s="56"/>
      <c r="DS342" s="56"/>
      <c r="DT342" s="56"/>
      <c r="DU342" s="56"/>
      <c r="DV342" s="56"/>
      <c r="DW342" s="56"/>
      <c r="DX342" s="56"/>
      <c r="DY342" s="56"/>
      <c r="DZ342" s="56"/>
      <c r="EA342" s="56"/>
      <c r="EB342" s="56"/>
      <c r="EC342" s="56"/>
      <c r="ED342" s="56"/>
      <c r="EE342" s="56"/>
      <c r="EF342" s="56"/>
      <c r="EG342" s="56"/>
      <c r="EH342" s="56"/>
      <c r="EI342" s="56"/>
      <c r="EJ342" s="56"/>
      <c r="EK342" s="56"/>
      <c r="EL342" s="56"/>
      <c r="EM342" s="56"/>
      <c r="EN342" s="56"/>
      <c r="EO342" s="56"/>
      <c r="EP342" s="56"/>
      <c r="EQ342" s="56"/>
      <c r="ER342" s="56"/>
      <c r="ES342" s="56"/>
      <c r="ET342" s="56"/>
      <c r="EU342" s="56"/>
      <c r="EV342" s="56"/>
      <c r="EW342" s="56"/>
      <c r="EX342" s="56"/>
      <c r="EY342" s="56"/>
      <c r="EZ342" s="56"/>
      <c r="FA342" s="56"/>
      <c r="FB342" s="56"/>
      <c r="FC342" s="56"/>
      <c r="FD342" s="56"/>
      <c r="FE342" s="56"/>
      <c r="FF342" s="56"/>
      <c r="FG342" s="56"/>
      <c r="FH342" s="56"/>
      <c r="FI342" s="56"/>
      <c r="FJ342" s="56"/>
      <c r="FK342" s="56"/>
      <c r="FL342" s="56"/>
      <c r="FM342" s="56"/>
      <c r="FN342" s="56"/>
      <c r="FO342" s="56"/>
      <c r="FP342" s="56"/>
      <c r="FQ342" s="56"/>
      <c r="FR342" s="56"/>
      <c r="FS342" s="56"/>
      <c r="FT342" s="56"/>
      <c r="FU342" s="56"/>
      <c r="FV342" s="56"/>
      <c r="FW342" s="56"/>
      <c r="FX342" s="56"/>
      <c r="FY342" s="56"/>
      <c r="FZ342" s="56"/>
      <c r="GA342" s="56"/>
      <c r="GB342" s="56"/>
      <c r="GC342" s="56"/>
      <c r="GD342" s="56"/>
      <c r="GE342" s="56"/>
      <c r="GF342" s="56"/>
      <c r="GG342" s="56"/>
      <c r="GH342" s="56"/>
      <c r="GI342" s="56"/>
      <c r="GJ342" s="56"/>
      <c r="GK342" s="56"/>
      <c r="GL342" s="56"/>
      <c r="GM342" s="56"/>
      <c r="GN342" s="56"/>
      <c r="GO342" s="56"/>
      <c r="GP342" s="56"/>
      <c r="GQ342" s="56"/>
      <c r="GR342" s="56"/>
      <c r="GS342" s="56"/>
      <c r="GT342" s="56"/>
      <c r="GU342" s="56"/>
      <c r="GV342" s="56"/>
      <c r="GW342" s="56"/>
      <c r="GX342" s="56"/>
      <c r="GY342" s="56"/>
      <c r="GZ342" s="56"/>
      <c r="HA342" s="56"/>
      <c r="HB342" s="56"/>
      <c r="HC342" s="56"/>
      <c r="HD342" s="56"/>
      <c r="HE342" s="56"/>
      <c r="HF342" s="56"/>
      <c r="HG342" s="56"/>
      <c r="HH342" s="56"/>
      <c r="HI342" s="56"/>
      <c r="HJ342" s="56"/>
      <c r="HK342" s="56"/>
      <c r="HL342" s="56"/>
      <c r="HM342" s="56"/>
      <c r="HN342" s="56"/>
      <c r="HO342" s="56"/>
      <c r="HP342" s="56"/>
      <c r="HQ342" s="56"/>
      <c r="HR342" s="56"/>
      <c r="HS342" s="56"/>
      <c r="HT342" s="56"/>
      <c r="HU342" s="56"/>
      <c r="HV342" s="56"/>
      <c r="HW342" s="56"/>
      <c r="HX342" s="56"/>
      <c r="HY342" s="56"/>
      <c r="HZ342" s="56"/>
      <c r="IA342" s="56"/>
      <c r="IB342" s="56"/>
      <c r="IC342" s="56"/>
      <c r="ID342" s="56"/>
      <c r="IE342" s="56"/>
      <c r="IF342" s="56"/>
      <c r="IG342" s="56"/>
      <c r="IH342" s="56"/>
      <c r="II342" s="56"/>
      <c r="IJ342" s="56"/>
      <c r="IK342" s="56"/>
      <c r="IL342" s="56"/>
      <c r="IM342" s="56"/>
      <c r="IN342" s="56"/>
      <c r="IO342" s="56"/>
      <c r="IP342" s="56"/>
      <c r="IQ342" s="56"/>
      <c r="IR342" s="56"/>
      <c r="IS342" s="56"/>
      <c r="IT342" s="56"/>
      <c r="IU342" s="56"/>
    </row>
    <row r="343" spans="1:9" ht="12.75">
      <c r="A343" s="332" t="s">
        <v>2494</v>
      </c>
      <c r="B343" s="340" t="s">
        <v>2246</v>
      </c>
      <c r="C343" s="331">
        <v>4</v>
      </c>
      <c r="D343" s="331">
        <v>350</v>
      </c>
      <c r="E343" s="186" t="str">
        <f>"65069761AE01A00"</f>
        <v>65069761AE01A00</v>
      </c>
      <c r="F343" s="201" t="s">
        <v>400</v>
      </c>
      <c r="G343" s="186" t="s">
        <v>1871</v>
      </c>
      <c r="H343" s="331" t="s">
        <v>2246</v>
      </c>
      <c r="I343" s="331" t="s">
        <v>1255</v>
      </c>
    </row>
    <row r="344" spans="1:9" ht="12.75">
      <c r="A344" s="332" t="s">
        <v>2494</v>
      </c>
      <c r="B344" s="340"/>
      <c r="C344" s="331">
        <v>4</v>
      </c>
      <c r="D344" s="331">
        <v>350</v>
      </c>
      <c r="E344" s="186" t="str">
        <f>"65069761AE02A00"</f>
        <v>65069761AE02A00</v>
      </c>
      <c r="F344" s="201" t="s">
        <v>400</v>
      </c>
      <c r="G344" s="186" t="s">
        <v>1872</v>
      </c>
      <c r="H344" s="331" t="s">
        <v>2246</v>
      </c>
      <c r="I344" s="331" t="s">
        <v>1255</v>
      </c>
    </row>
    <row r="345" spans="1:9" ht="12.75">
      <c r="A345" s="332" t="s">
        <v>2494</v>
      </c>
      <c r="B345" s="331" t="s">
        <v>2248</v>
      </c>
      <c r="C345" s="331" t="s">
        <v>2246</v>
      </c>
      <c r="D345" s="331"/>
      <c r="E345" s="186" t="s">
        <v>400</v>
      </c>
      <c r="F345" s="201" t="s">
        <v>400</v>
      </c>
      <c r="G345" s="187" t="s">
        <v>1871</v>
      </c>
      <c r="H345" s="331" t="s">
        <v>2247</v>
      </c>
      <c r="I345" s="331" t="s">
        <v>2128</v>
      </c>
    </row>
    <row r="346" spans="1:9" ht="12.75">
      <c r="A346" s="332" t="s">
        <v>2494</v>
      </c>
      <c r="B346" s="331" t="s">
        <v>2248</v>
      </c>
      <c r="C346" s="331" t="s">
        <v>2246</v>
      </c>
      <c r="D346" s="331"/>
      <c r="E346" s="186" t="s">
        <v>400</v>
      </c>
      <c r="F346" s="201" t="s">
        <v>400</v>
      </c>
      <c r="G346" s="186" t="s">
        <v>1872</v>
      </c>
      <c r="H346" s="331" t="s">
        <v>2247</v>
      </c>
      <c r="I346" s="331" t="s">
        <v>2128</v>
      </c>
    </row>
    <row r="347" spans="1:9" ht="12.75">
      <c r="A347" s="332" t="s">
        <v>2494</v>
      </c>
      <c r="B347" s="331" t="s">
        <v>2250</v>
      </c>
      <c r="C347" s="331" t="s">
        <v>2246</v>
      </c>
      <c r="D347" s="331"/>
      <c r="E347" s="186" t="s">
        <v>400</v>
      </c>
      <c r="F347" s="201" t="s">
        <v>400</v>
      </c>
      <c r="G347" s="186" t="s">
        <v>1871</v>
      </c>
      <c r="H347" s="331" t="s">
        <v>2247</v>
      </c>
      <c r="I347" s="331" t="s">
        <v>1258</v>
      </c>
    </row>
    <row r="348" spans="1:9" ht="12.75">
      <c r="A348" s="332" t="s">
        <v>2494</v>
      </c>
      <c r="B348" s="331" t="s">
        <v>2250</v>
      </c>
      <c r="C348" s="331" t="s">
        <v>2246</v>
      </c>
      <c r="D348" s="331"/>
      <c r="E348" s="186" t="s">
        <v>400</v>
      </c>
      <c r="F348" s="201" t="s">
        <v>400</v>
      </c>
      <c r="G348" s="186" t="s">
        <v>1872</v>
      </c>
      <c r="H348" s="331" t="s">
        <v>2247</v>
      </c>
      <c r="I348" s="331" t="s">
        <v>1258</v>
      </c>
    </row>
    <row r="349" spans="1:9" ht="12.75">
      <c r="A349" s="332" t="s">
        <v>2494</v>
      </c>
      <c r="B349" s="331" t="s">
        <v>2248</v>
      </c>
      <c r="C349" s="331" t="s">
        <v>2246</v>
      </c>
      <c r="D349" s="331"/>
      <c r="E349" s="186" t="s">
        <v>400</v>
      </c>
      <c r="F349" s="201" t="s">
        <v>400</v>
      </c>
      <c r="G349" s="186" t="s">
        <v>1871</v>
      </c>
      <c r="H349" s="331" t="s">
        <v>2247</v>
      </c>
      <c r="I349" s="331" t="s">
        <v>1258</v>
      </c>
    </row>
    <row r="350" spans="1:9" ht="12.75">
      <c r="A350" s="332" t="s">
        <v>2494</v>
      </c>
      <c r="B350" s="331" t="s">
        <v>2248</v>
      </c>
      <c r="C350" s="331" t="s">
        <v>2246</v>
      </c>
      <c r="D350" s="331"/>
      <c r="E350" s="186" t="s">
        <v>400</v>
      </c>
      <c r="F350" s="201" t="s">
        <v>400</v>
      </c>
      <c r="G350" s="186" t="s">
        <v>1872</v>
      </c>
      <c r="H350" s="331" t="s">
        <v>2247</v>
      </c>
      <c r="I350" s="331" t="s">
        <v>1258</v>
      </c>
    </row>
    <row r="351" spans="1:9" ht="12.75">
      <c r="A351" s="332" t="s">
        <v>2494</v>
      </c>
      <c r="B351" s="340" t="s">
        <v>1627</v>
      </c>
      <c r="C351" s="331">
        <v>4</v>
      </c>
      <c r="D351" s="331"/>
      <c r="E351" s="186" t="str">
        <f>"65069674AE00A00"</f>
        <v>65069674AE00A00</v>
      </c>
      <c r="F351" s="201" t="s">
        <v>2924</v>
      </c>
      <c r="G351" s="54"/>
      <c r="H351" s="331" t="s">
        <v>2246</v>
      </c>
      <c r="I351" s="331" t="s">
        <v>1226</v>
      </c>
    </row>
    <row r="352" spans="1:9" ht="12.75">
      <c r="A352" s="332" t="s">
        <v>2494</v>
      </c>
      <c r="B352" s="331"/>
      <c r="C352" s="331">
        <v>4</v>
      </c>
      <c r="D352" s="331"/>
      <c r="E352" s="186" t="s">
        <v>400</v>
      </c>
      <c r="F352" s="201" t="s">
        <v>400</v>
      </c>
      <c r="G352" s="54"/>
      <c r="H352" s="331" t="s">
        <v>2247</v>
      </c>
      <c r="I352" s="331" t="s">
        <v>1902</v>
      </c>
    </row>
    <row r="353" spans="1:255" ht="12.75">
      <c r="A353" s="59"/>
      <c r="B353" s="60"/>
      <c r="C353" s="61"/>
      <c r="D353" s="61"/>
      <c r="E353" s="62"/>
      <c r="F353" s="63"/>
      <c r="G353" s="61"/>
      <c r="H353" s="61"/>
      <c r="I353" s="61"/>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c r="CU353" s="56"/>
      <c r="CV353" s="56"/>
      <c r="CW353" s="56"/>
      <c r="CX353" s="56"/>
      <c r="CY353" s="56"/>
      <c r="CZ353" s="56"/>
      <c r="DA353" s="56"/>
      <c r="DB353" s="56"/>
      <c r="DC353" s="56"/>
      <c r="DD353" s="56"/>
      <c r="DE353" s="56"/>
      <c r="DF353" s="56"/>
      <c r="DG353" s="56"/>
      <c r="DH353" s="56"/>
      <c r="DI353" s="56"/>
      <c r="DJ353" s="56"/>
      <c r="DK353" s="56"/>
      <c r="DL353" s="56"/>
      <c r="DM353" s="56"/>
      <c r="DN353" s="56"/>
      <c r="DO353" s="56"/>
      <c r="DP353" s="56"/>
      <c r="DQ353" s="56"/>
      <c r="DR353" s="56"/>
      <c r="DS353" s="56"/>
      <c r="DT353" s="56"/>
      <c r="DU353" s="56"/>
      <c r="DV353" s="56"/>
      <c r="DW353" s="56"/>
      <c r="DX353" s="56"/>
      <c r="DY353" s="56"/>
      <c r="DZ353" s="56"/>
      <c r="EA353" s="56"/>
      <c r="EB353" s="56"/>
      <c r="EC353" s="56"/>
      <c r="ED353" s="56"/>
      <c r="EE353" s="56"/>
      <c r="EF353" s="56"/>
      <c r="EG353" s="56"/>
      <c r="EH353" s="56"/>
      <c r="EI353" s="56"/>
      <c r="EJ353" s="56"/>
      <c r="EK353" s="56"/>
      <c r="EL353" s="56"/>
      <c r="EM353" s="56"/>
      <c r="EN353" s="56"/>
      <c r="EO353" s="56"/>
      <c r="EP353" s="56"/>
      <c r="EQ353" s="56"/>
      <c r="ER353" s="56"/>
      <c r="ES353" s="56"/>
      <c r="ET353" s="56"/>
      <c r="EU353" s="56"/>
      <c r="EV353" s="56"/>
      <c r="EW353" s="56"/>
      <c r="EX353" s="56"/>
      <c r="EY353" s="56"/>
      <c r="EZ353" s="56"/>
      <c r="FA353" s="56"/>
      <c r="FB353" s="56"/>
      <c r="FC353" s="56"/>
      <c r="FD353" s="56"/>
      <c r="FE353" s="56"/>
      <c r="FF353" s="56"/>
      <c r="FG353" s="56"/>
      <c r="FH353" s="56"/>
      <c r="FI353" s="56"/>
      <c r="FJ353" s="56"/>
      <c r="FK353" s="56"/>
      <c r="FL353" s="56"/>
      <c r="FM353" s="56"/>
      <c r="FN353" s="56"/>
      <c r="FO353" s="56"/>
      <c r="FP353" s="56"/>
      <c r="FQ353" s="56"/>
      <c r="FR353" s="56"/>
      <c r="FS353" s="56"/>
      <c r="FT353" s="56"/>
      <c r="FU353" s="56"/>
      <c r="FV353" s="56"/>
      <c r="FW353" s="56"/>
      <c r="FX353" s="56"/>
      <c r="FY353" s="56"/>
      <c r="FZ353" s="56"/>
      <c r="GA353" s="56"/>
      <c r="GB353" s="56"/>
      <c r="GC353" s="56"/>
      <c r="GD353" s="56"/>
      <c r="GE353" s="56"/>
      <c r="GF353" s="56"/>
      <c r="GG353" s="56"/>
      <c r="GH353" s="56"/>
      <c r="GI353" s="56"/>
      <c r="GJ353" s="56"/>
      <c r="GK353" s="56"/>
      <c r="GL353" s="56"/>
      <c r="GM353" s="56"/>
      <c r="GN353" s="56"/>
      <c r="GO353" s="56"/>
      <c r="GP353" s="56"/>
      <c r="GQ353" s="56"/>
      <c r="GR353" s="56"/>
      <c r="GS353" s="56"/>
      <c r="GT353" s="56"/>
      <c r="GU353" s="56"/>
      <c r="GV353" s="56"/>
      <c r="GW353" s="56"/>
      <c r="GX353" s="56"/>
      <c r="GY353" s="56"/>
      <c r="GZ353" s="56"/>
      <c r="HA353" s="56"/>
      <c r="HB353" s="56"/>
      <c r="HC353" s="56"/>
      <c r="HD353" s="56"/>
      <c r="HE353" s="56"/>
      <c r="HF353" s="56"/>
      <c r="HG353" s="56"/>
      <c r="HH353" s="56"/>
      <c r="HI353" s="56"/>
      <c r="HJ353" s="56"/>
      <c r="HK353" s="56"/>
      <c r="HL353" s="56"/>
      <c r="HM353" s="56"/>
      <c r="HN353" s="56"/>
      <c r="HO353" s="56"/>
      <c r="HP353" s="56"/>
      <c r="HQ353" s="56"/>
      <c r="HR353" s="56"/>
      <c r="HS353" s="56"/>
      <c r="HT353" s="56"/>
      <c r="HU353" s="56"/>
      <c r="HV353" s="56"/>
      <c r="HW353" s="56"/>
      <c r="HX353" s="56"/>
      <c r="HY353" s="56"/>
      <c r="HZ353" s="56"/>
      <c r="IA353" s="56"/>
      <c r="IB353" s="56"/>
      <c r="IC353" s="56"/>
      <c r="ID353" s="56"/>
      <c r="IE353" s="56"/>
      <c r="IF353" s="56"/>
      <c r="IG353" s="56"/>
      <c r="IH353" s="56"/>
      <c r="II353" s="56"/>
      <c r="IJ353" s="56"/>
      <c r="IK353" s="56"/>
      <c r="IL353" s="56"/>
      <c r="IM353" s="56"/>
      <c r="IN353" s="56"/>
      <c r="IO353" s="56"/>
      <c r="IP353" s="56"/>
      <c r="IQ353" s="56"/>
      <c r="IR353" s="56"/>
      <c r="IS353" s="56"/>
      <c r="IT353" s="56"/>
      <c r="IU353" s="56"/>
    </row>
    <row r="354" spans="1:255" s="330" customFormat="1" ht="12.75">
      <c r="A354" s="332" t="s">
        <v>2925</v>
      </c>
      <c r="B354" s="340" t="s">
        <v>2246</v>
      </c>
      <c r="C354" s="331">
        <v>1</v>
      </c>
      <c r="D354" s="54">
        <v>150</v>
      </c>
      <c r="E354" s="186" t="str">
        <f>"65069259AE01A00"</f>
        <v>65069259AE01A00</v>
      </c>
      <c r="F354" s="201" t="s">
        <v>2926</v>
      </c>
      <c r="G354" s="186" t="s">
        <v>1871</v>
      </c>
      <c r="H354" s="331" t="s">
        <v>2246</v>
      </c>
      <c r="I354" s="331" t="s">
        <v>1255</v>
      </c>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c r="BR354" s="120"/>
      <c r="BS354" s="120"/>
      <c r="BT354" s="120"/>
      <c r="BU354" s="120"/>
      <c r="BV354" s="120"/>
      <c r="BW354" s="120"/>
      <c r="BX354" s="120"/>
      <c r="BY354" s="120"/>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c r="CT354" s="120"/>
      <c r="CU354" s="120"/>
      <c r="CV354" s="120"/>
      <c r="CW354" s="120"/>
      <c r="CX354" s="120"/>
      <c r="CY354" s="120"/>
      <c r="CZ354" s="120"/>
      <c r="DA354" s="120"/>
      <c r="DB354" s="120"/>
      <c r="DC354" s="120"/>
      <c r="DD354" s="120"/>
      <c r="DE354" s="120"/>
      <c r="DF354" s="120"/>
      <c r="DG354" s="120"/>
      <c r="DH354" s="120"/>
      <c r="DI354" s="120"/>
      <c r="DJ354" s="120"/>
      <c r="DK354" s="120"/>
      <c r="DL354" s="120"/>
      <c r="DM354" s="120"/>
      <c r="DN354" s="120"/>
      <c r="DO354" s="120"/>
      <c r="DP354" s="120"/>
      <c r="DQ354" s="120"/>
      <c r="DR354" s="120"/>
      <c r="DS354" s="120"/>
      <c r="DT354" s="120"/>
      <c r="DU354" s="120"/>
      <c r="DV354" s="120"/>
      <c r="DW354" s="120"/>
      <c r="DX354" s="120"/>
      <c r="DY354" s="120"/>
      <c r="DZ354" s="120"/>
      <c r="EA354" s="120"/>
      <c r="EB354" s="120"/>
      <c r="EC354" s="120"/>
      <c r="ED354" s="120"/>
      <c r="EE354" s="120"/>
      <c r="EF354" s="120"/>
      <c r="EG354" s="120"/>
      <c r="EH354" s="120"/>
      <c r="EI354" s="120"/>
      <c r="EJ354" s="120"/>
      <c r="EK354" s="120"/>
      <c r="EL354" s="120"/>
      <c r="EM354" s="120"/>
      <c r="EN354" s="120"/>
      <c r="EO354" s="120"/>
      <c r="EP354" s="120"/>
      <c r="EQ354" s="120"/>
      <c r="ER354" s="120"/>
      <c r="ES354" s="120"/>
      <c r="ET354" s="120"/>
      <c r="EU354" s="120"/>
      <c r="EV354" s="120"/>
      <c r="EW354" s="120"/>
      <c r="EX354" s="120"/>
      <c r="EY354" s="120"/>
      <c r="EZ354" s="120"/>
      <c r="FA354" s="120"/>
      <c r="FB354" s="120"/>
      <c r="FC354" s="120"/>
      <c r="FD354" s="120"/>
      <c r="FE354" s="120"/>
      <c r="FF354" s="120"/>
      <c r="FG354" s="120"/>
      <c r="FH354" s="120"/>
      <c r="FI354" s="120"/>
      <c r="FJ354" s="120"/>
      <c r="FK354" s="120"/>
      <c r="FL354" s="120"/>
      <c r="FM354" s="120"/>
      <c r="FN354" s="120"/>
      <c r="FO354" s="120"/>
      <c r="FP354" s="120"/>
      <c r="FQ354" s="120"/>
      <c r="FR354" s="120"/>
      <c r="FS354" s="120"/>
      <c r="FT354" s="120"/>
      <c r="FU354" s="120"/>
      <c r="FV354" s="120"/>
      <c r="FW354" s="120"/>
      <c r="FX354" s="120"/>
      <c r="FY354" s="120"/>
      <c r="FZ354" s="120"/>
      <c r="GA354" s="120"/>
      <c r="GB354" s="120"/>
      <c r="GC354" s="120"/>
      <c r="GD354" s="120"/>
      <c r="GE354" s="120"/>
      <c r="GF354" s="120"/>
      <c r="GG354" s="120"/>
      <c r="GH354" s="120"/>
      <c r="GI354" s="120"/>
      <c r="GJ354" s="120"/>
      <c r="GK354" s="120"/>
      <c r="GL354" s="120"/>
      <c r="GM354" s="120"/>
      <c r="GN354" s="120"/>
      <c r="GO354" s="120"/>
      <c r="GP354" s="120"/>
      <c r="GQ354" s="120"/>
      <c r="GR354" s="120"/>
      <c r="GS354" s="120"/>
      <c r="GT354" s="120"/>
      <c r="GU354" s="120"/>
      <c r="GV354" s="120"/>
      <c r="GW354" s="120"/>
      <c r="GX354" s="120"/>
      <c r="GY354" s="120"/>
      <c r="GZ354" s="120"/>
      <c r="HA354" s="120"/>
      <c r="HB354" s="120"/>
      <c r="HC354" s="120"/>
      <c r="HD354" s="120"/>
      <c r="HE354" s="120"/>
      <c r="HF354" s="120"/>
      <c r="HG354" s="120"/>
      <c r="HH354" s="120"/>
      <c r="HI354" s="120"/>
      <c r="HJ354" s="120"/>
      <c r="HK354" s="120"/>
      <c r="HL354" s="120"/>
      <c r="HM354" s="120"/>
      <c r="HN354" s="120"/>
      <c r="HO354" s="120"/>
      <c r="HP354" s="120"/>
      <c r="HQ354" s="120"/>
      <c r="HR354" s="120"/>
      <c r="HS354" s="120"/>
      <c r="HT354" s="120"/>
      <c r="HU354" s="120"/>
      <c r="HV354" s="120"/>
      <c r="HW354" s="120"/>
      <c r="HX354" s="120"/>
      <c r="HY354" s="120"/>
      <c r="HZ354" s="120"/>
      <c r="IA354" s="120"/>
      <c r="IB354" s="120"/>
      <c r="IC354" s="120"/>
      <c r="ID354" s="120"/>
      <c r="IE354" s="120"/>
      <c r="IF354" s="120"/>
      <c r="IG354" s="120"/>
      <c r="IH354" s="120"/>
      <c r="II354" s="120"/>
      <c r="IJ354" s="120"/>
      <c r="IK354" s="120"/>
      <c r="IL354" s="120"/>
      <c r="IM354" s="120"/>
      <c r="IN354" s="120"/>
      <c r="IO354" s="120"/>
      <c r="IP354" s="120"/>
      <c r="IQ354" s="120"/>
      <c r="IR354" s="120"/>
      <c r="IS354" s="120"/>
      <c r="IT354" s="120"/>
      <c r="IU354" s="120"/>
    </row>
    <row r="355" spans="1:255" s="330" customFormat="1" ht="12.75">
      <c r="A355" s="332" t="s">
        <v>2925</v>
      </c>
      <c r="B355" s="340"/>
      <c r="C355" s="331">
        <v>1</v>
      </c>
      <c r="D355" s="54">
        <v>150</v>
      </c>
      <c r="E355" s="186" t="str">
        <f>"65069259AE02A00"</f>
        <v>65069259AE02A00</v>
      </c>
      <c r="F355" s="201" t="s">
        <v>2927</v>
      </c>
      <c r="G355" s="186" t="s">
        <v>1872</v>
      </c>
      <c r="H355" s="331" t="s">
        <v>2246</v>
      </c>
      <c r="I355" s="331" t="s">
        <v>1255</v>
      </c>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c r="BR355" s="120"/>
      <c r="BS355" s="120"/>
      <c r="BT355" s="120"/>
      <c r="BU355" s="120"/>
      <c r="BV355" s="120"/>
      <c r="BW355" s="120"/>
      <c r="BX355" s="120"/>
      <c r="BY355" s="120"/>
      <c r="BZ355" s="120"/>
      <c r="CA355" s="120"/>
      <c r="CB355" s="120"/>
      <c r="CC355" s="120"/>
      <c r="CD355" s="120"/>
      <c r="CE355" s="120"/>
      <c r="CF355" s="120"/>
      <c r="CG355" s="120"/>
      <c r="CH355" s="120"/>
      <c r="CI355" s="120"/>
      <c r="CJ355" s="120"/>
      <c r="CK355" s="120"/>
      <c r="CL355" s="120"/>
      <c r="CM355" s="120"/>
      <c r="CN355" s="120"/>
      <c r="CO355" s="120"/>
      <c r="CP355" s="120"/>
      <c r="CQ355" s="120"/>
      <c r="CR355" s="120"/>
      <c r="CS355" s="120"/>
      <c r="CT355" s="120"/>
      <c r="CU355" s="120"/>
      <c r="CV355" s="120"/>
      <c r="CW355" s="120"/>
      <c r="CX355" s="120"/>
      <c r="CY355" s="120"/>
      <c r="CZ355" s="120"/>
      <c r="DA355" s="120"/>
      <c r="DB355" s="120"/>
      <c r="DC355" s="120"/>
      <c r="DD355" s="120"/>
      <c r="DE355" s="120"/>
      <c r="DF355" s="120"/>
      <c r="DG355" s="120"/>
      <c r="DH355" s="120"/>
      <c r="DI355" s="120"/>
      <c r="DJ355" s="120"/>
      <c r="DK355" s="120"/>
      <c r="DL355" s="120"/>
      <c r="DM355" s="120"/>
      <c r="DN355" s="120"/>
      <c r="DO355" s="120"/>
      <c r="DP355" s="120"/>
      <c r="DQ355" s="120"/>
      <c r="DR355" s="120"/>
      <c r="DS355" s="120"/>
      <c r="DT355" s="120"/>
      <c r="DU355" s="120"/>
      <c r="DV355" s="120"/>
      <c r="DW355" s="120"/>
      <c r="DX355" s="120"/>
      <c r="DY355" s="120"/>
      <c r="DZ355" s="120"/>
      <c r="EA355" s="120"/>
      <c r="EB355" s="120"/>
      <c r="EC355" s="120"/>
      <c r="ED355" s="120"/>
      <c r="EE355" s="120"/>
      <c r="EF355" s="120"/>
      <c r="EG355" s="120"/>
      <c r="EH355" s="120"/>
      <c r="EI355" s="120"/>
      <c r="EJ355" s="120"/>
      <c r="EK355" s="120"/>
      <c r="EL355" s="120"/>
      <c r="EM355" s="120"/>
      <c r="EN355" s="120"/>
      <c r="EO355" s="120"/>
      <c r="EP355" s="120"/>
      <c r="EQ355" s="120"/>
      <c r="ER355" s="120"/>
      <c r="ES355" s="120"/>
      <c r="ET355" s="120"/>
      <c r="EU355" s="120"/>
      <c r="EV355" s="120"/>
      <c r="EW355" s="120"/>
      <c r="EX355" s="120"/>
      <c r="EY355" s="120"/>
      <c r="EZ355" s="120"/>
      <c r="FA355" s="120"/>
      <c r="FB355" s="120"/>
      <c r="FC355" s="120"/>
      <c r="FD355" s="120"/>
      <c r="FE355" s="120"/>
      <c r="FF355" s="120"/>
      <c r="FG355" s="120"/>
      <c r="FH355" s="120"/>
      <c r="FI355" s="120"/>
      <c r="FJ355" s="120"/>
      <c r="FK355" s="120"/>
      <c r="FL355" s="120"/>
      <c r="FM355" s="120"/>
      <c r="FN355" s="120"/>
      <c r="FO355" s="120"/>
      <c r="FP355" s="120"/>
      <c r="FQ355" s="120"/>
      <c r="FR355" s="120"/>
      <c r="FS355" s="120"/>
      <c r="FT355" s="120"/>
      <c r="FU355" s="120"/>
      <c r="FV355" s="120"/>
      <c r="FW355" s="120"/>
      <c r="FX355" s="120"/>
      <c r="FY355" s="120"/>
      <c r="FZ355" s="120"/>
      <c r="GA355" s="120"/>
      <c r="GB355" s="120"/>
      <c r="GC355" s="120"/>
      <c r="GD355" s="120"/>
      <c r="GE355" s="120"/>
      <c r="GF355" s="120"/>
      <c r="GG355" s="120"/>
      <c r="GH355" s="120"/>
      <c r="GI355" s="120"/>
      <c r="GJ355" s="120"/>
      <c r="GK355" s="120"/>
      <c r="GL355" s="120"/>
      <c r="GM355" s="120"/>
      <c r="GN355" s="120"/>
      <c r="GO355" s="120"/>
      <c r="GP355" s="120"/>
      <c r="GQ355" s="120"/>
      <c r="GR355" s="120"/>
      <c r="GS355" s="120"/>
      <c r="GT355" s="120"/>
      <c r="GU355" s="120"/>
      <c r="GV355" s="120"/>
      <c r="GW355" s="120"/>
      <c r="GX355" s="120"/>
      <c r="GY355" s="120"/>
      <c r="GZ355" s="120"/>
      <c r="HA355" s="120"/>
      <c r="HB355" s="120"/>
      <c r="HC355" s="120"/>
      <c r="HD355" s="120"/>
      <c r="HE355" s="120"/>
      <c r="HF355" s="120"/>
      <c r="HG355" s="120"/>
      <c r="HH355" s="120"/>
      <c r="HI355" s="120"/>
      <c r="HJ355" s="120"/>
      <c r="HK355" s="120"/>
      <c r="HL355" s="120"/>
      <c r="HM355" s="120"/>
      <c r="HN355" s="120"/>
      <c r="HO355" s="120"/>
      <c r="HP355" s="120"/>
      <c r="HQ355" s="120"/>
      <c r="HR355" s="120"/>
      <c r="HS355" s="120"/>
      <c r="HT355" s="120"/>
      <c r="HU355" s="120"/>
      <c r="HV355" s="120"/>
      <c r="HW355" s="120"/>
      <c r="HX355" s="120"/>
      <c r="HY355" s="120"/>
      <c r="HZ355" s="120"/>
      <c r="IA355" s="120"/>
      <c r="IB355" s="120"/>
      <c r="IC355" s="120"/>
      <c r="ID355" s="120"/>
      <c r="IE355" s="120"/>
      <c r="IF355" s="120"/>
      <c r="IG355" s="120"/>
      <c r="IH355" s="120"/>
      <c r="II355" s="120"/>
      <c r="IJ355" s="120"/>
      <c r="IK355" s="120"/>
      <c r="IL355" s="120"/>
      <c r="IM355" s="120"/>
      <c r="IN355" s="120"/>
      <c r="IO355" s="120"/>
      <c r="IP355" s="120"/>
      <c r="IQ355" s="120"/>
      <c r="IR355" s="120"/>
      <c r="IS355" s="120"/>
      <c r="IT355" s="120"/>
      <c r="IU355" s="120"/>
    </row>
    <row r="356" spans="1:255" s="330" customFormat="1" ht="12.75">
      <c r="A356" s="332" t="s">
        <v>2925</v>
      </c>
      <c r="B356" s="331" t="s">
        <v>2248</v>
      </c>
      <c r="C356" s="331" t="s">
        <v>2246</v>
      </c>
      <c r="D356" s="54">
        <v>70</v>
      </c>
      <c r="E356" s="186" t="str">
        <f>"65069296AE01A24"</f>
        <v>65069296AE01A24</v>
      </c>
      <c r="F356" s="201" t="s">
        <v>2928</v>
      </c>
      <c r="G356" s="187" t="s">
        <v>1871</v>
      </c>
      <c r="H356" s="331" t="s">
        <v>2247</v>
      </c>
      <c r="I356" s="331" t="s">
        <v>2128</v>
      </c>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c r="BR356" s="120"/>
      <c r="BS356" s="120"/>
      <c r="BT356" s="120"/>
      <c r="BU356" s="120"/>
      <c r="BV356" s="120"/>
      <c r="BW356" s="120"/>
      <c r="BX356" s="120"/>
      <c r="BY356" s="120"/>
      <c r="BZ356" s="120"/>
      <c r="CA356" s="120"/>
      <c r="CB356" s="120"/>
      <c r="CC356" s="120"/>
      <c r="CD356" s="120"/>
      <c r="CE356" s="120"/>
      <c r="CF356" s="120"/>
      <c r="CG356" s="120"/>
      <c r="CH356" s="120"/>
      <c r="CI356" s="120"/>
      <c r="CJ356" s="120"/>
      <c r="CK356" s="120"/>
      <c r="CL356" s="120"/>
      <c r="CM356" s="120"/>
      <c r="CN356" s="120"/>
      <c r="CO356" s="120"/>
      <c r="CP356" s="120"/>
      <c r="CQ356" s="120"/>
      <c r="CR356" s="120"/>
      <c r="CS356" s="120"/>
      <c r="CT356" s="120"/>
      <c r="CU356" s="120"/>
      <c r="CV356" s="120"/>
      <c r="CW356" s="120"/>
      <c r="CX356" s="120"/>
      <c r="CY356" s="120"/>
      <c r="CZ356" s="120"/>
      <c r="DA356" s="120"/>
      <c r="DB356" s="120"/>
      <c r="DC356" s="120"/>
      <c r="DD356" s="120"/>
      <c r="DE356" s="120"/>
      <c r="DF356" s="120"/>
      <c r="DG356" s="120"/>
      <c r="DH356" s="120"/>
      <c r="DI356" s="120"/>
      <c r="DJ356" s="120"/>
      <c r="DK356" s="120"/>
      <c r="DL356" s="120"/>
      <c r="DM356" s="120"/>
      <c r="DN356" s="120"/>
      <c r="DO356" s="120"/>
      <c r="DP356" s="120"/>
      <c r="DQ356" s="120"/>
      <c r="DR356" s="120"/>
      <c r="DS356" s="120"/>
      <c r="DT356" s="120"/>
      <c r="DU356" s="120"/>
      <c r="DV356" s="120"/>
      <c r="DW356" s="120"/>
      <c r="DX356" s="120"/>
      <c r="DY356" s="120"/>
      <c r="DZ356" s="120"/>
      <c r="EA356" s="120"/>
      <c r="EB356" s="120"/>
      <c r="EC356" s="120"/>
      <c r="ED356" s="120"/>
      <c r="EE356" s="120"/>
      <c r="EF356" s="120"/>
      <c r="EG356" s="120"/>
      <c r="EH356" s="120"/>
      <c r="EI356" s="120"/>
      <c r="EJ356" s="120"/>
      <c r="EK356" s="120"/>
      <c r="EL356" s="120"/>
      <c r="EM356" s="120"/>
      <c r="EN356" s="120"/>
      <c r="EO356" s="120"/>
      <c r="EP356" s="120"/>
      <c r="EQ356" s="120"/>
      <c r="ER356" s="120"/>
      <c r="ES356" s="120"/>
      <c r="ET356" s="120"/>
      <c r="EU356" s="120"/>
      <c r="EV356" s="120"/>
      <c r="EW356" s="120"/>
      <c r="EX356" s="120"/>
      <c r="EY356" s="120"/>
      <c r="EZ356" s="120"/>
      <c r="FA356" s="120"/>
      <c r="FB356" s="120"/>
      <c r="FC356" s="120"/>
      <c r="FD356" s="120"/>
      <c r="FE356" s="120"/>
      <c r="FF356" s="120"/>
      <c r="FG356" s="120"/>
      <c r="FH356" s="120"/>
      <c r="FI356" s="120"/>
      <c r="FJ356" s="120"/>
      <c r="FK356" s="120"/>
      <c r="FL356" s="120"/>
      <c r="FM356" s="120"/>
      <c r="FN356" s="120"/>
      <c r="FO356" s="120"/>
      <c r="FP356" s="120"/>
      <c r="FQ356" s="120"/>
      <c r="FR356" s="120"/>
      <c r="FS356" s="120"/>
      <c r="FT356" s="120"/>
      <c r="FU356" s="120"/>
      <c r="FV356" s="120"/>
      <c r="FW356" s="120"/>
      <c r="FX356" s="120"/>
      <c r="FY356" s="120"/>
      <c r="FZ356" s="120"/>
      <c r="GA356" s="120"/>
      <c r="GB356" s="120"/>
      <c r="GC356" s="120"/>
      <c r="GD356" s="120"/>
      <c r="GE356" s="120"/>
      <c r="GF356" s="120"/>
      <c r="GG356" s="120"/>
      <c r="GH356" s="120"/>
      <c r="GI356" s="120"/>
      <c r="GJ356" s="120"/>
      <c r="GK356" s="120"/>
      <c r="GL356" s="120"/>
      <c r="GM356" s="120"/>
      <c r="GN356" s="120"/>
      <c r="GO356" s="120"/>
      <c r="GP356" s="120"/>
      <c r="GQ356" s="120"/>
      <c r="GR356" s="120"/>
      <c r="GS356" s="120"/>
      <c r="GT356" s="120"/>
      <c r="GU356" s="120"/>
      <c r="GV356" s="120"/>
      <c r="GW356" s="120"/>
      <c r="GX356" s="120"/>
      <c r="GY356" s="120"/>
      <c r="GZ356" s="120"/>
      <c r="HA356" s="120"/>
      <c r="HB356" s="120"/>
      <c r="HC356" s="120"/>
      <c r="HD356" s="120"/>
      <c r="HE356" s="120"/>
      <c r="HF356" s="120"/>
      <c r="HG356" s="120"/>
      <c r="HH356" s="120"/>
      <c r="HI356" s="120"/>
      <c r="HJ356" s="120"/>
      <c r="HK356" s="120"/>
      <c r="HL356" s="120"/>
      <c r="HM356" s="120"/>
      <c r="HN356" s="120"/>
      <c r="HO356" s="120"/>
      <c r="HP356" s="120"/>
      <c r="HQ356" s="120"/>
      <c r="HR356" s="120"/>
      <c r="HS356" s="120"/>
      <c r="HT356" s="120"/>
      <c r="HU356" s="120"/>
      <c r="HV356" s="120"/>
      <c r="HW356" s="120"/>
      <c r="HX356" s="120"/>
      <c r="HY356" s="120"/>
      <c r="HZ356" s="120"/>
      <c r="IA356" s="120"/>
      <c r="IB356" s="120"/>
      <c r="IC356" s="120"/>
      <c r="ID356" s="120"/>
      <c r="IE356" s="120"/>
      <c r="IF356" s="120"/>
      <c r="IG356" s="120"/>
      <c r="IH356" s="120"/>
      <c r="II356" s="120"/>
      <c r="IJ356" s="120"/>
      <c r="IK356" s="120"/>
      <c r="IL356" s="120"/>
      <c r="IM356" s="120"/>
      <c r="IN356" s="120"/>
      <c r="IO356" s="120"/>
      <c r="IP356" s="120"/>
      <c r="IQ356" s="120"/>
      <c r="IR356" s="120"/>
      <c r="IS356" s="120"/>
      <c r="IT356" s="120"/>
      <c r="IU356" s="120"/>
    </row>
    <row r="357" spans="1:255" s="330" customFormat="1" ht="12.75">
      <c r="A357" s="332" t="s">
        <v>2925</v>
      </c>
      <c r="B357" s="331" t="s">
        <v>2248</v>
      </c>
      <c r="C357" s="331" t="s">
        <v>2246</v>
      </c>
      <c r="D357" s="54">
        <v>70</v>
      </c>
      <c r="E357" s="186" t="str">
        <f>"65069296AE02A24"</f>
        <v>65069296AE02A24</v>
      </c>
      <c r="F357" s="201" t="s">
        <v>2929</v>
      </c>
      <c r="G357" s="186" t="s">
        <v>1872</v>
      </c>
      <c r="H357" s="331" t="s">
        <v>2247</v>
      </c>
      <c r="I357" s="331" t="s">
        <v>2128</v>
      </c>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c r="BR357" s="120"/>
      <c r="BS357" s="120"/>
      <c r="BT357" s="120"/>
      <c r="BU357" s="120"/>
      <c r="BV357" s="120"/>
      <c r="BW357" s="120"/>
      <c r="BX357" s="120"/>
      <c r="BY357" s="120"/>
      <c r="BZ357" s="120"/>
      <c r="CA357" s="120"/>
      <c r="CB357" s="120"/>
      <c r="CC357" s="120"/>
      <c r="CD357" s="120"/>
      <c r="CE357" s="120"/>
      <c r="CF357" s="120"/>
      <c r="CG357" s="120"/>
      <c r="CH357" s="120"/>
      <c r="CI357" s="120"/>
      <c r="CJ357" s="120"/>
      <c r="CK357" s="120"/>
      <c r="CL357" s="120"/>
      <c r="CM357" s="120"/>
      <c r="CN357" s="120"/>
      <c r="CO357" s="120"/>
      <c r="CP357" s="120"/>
      <c r="CQ357" s="120"/>
      <c r="CR357" s="120"/>
      <c r="CS357" s="120"/>
      <c r="CT357" s="120"/>
      <c r="CU357" s="120"/>
      <c r="CV357" s="120"/>
      <c r="CW357" s="120"/>
      <c r="CX357" s="120"/>
      <c r="CY357" s="120"/>
      <c r="CZ357" s="120"/>
      <c r="DA357" s="120"/>
      <c r="DB357" s="120"/>
      <c r="DC357" s="120"/>
      <c r="DD357" s="120"/>
      <c r="DE357" s="120"/>
      <c r="DF357" s="120"/>
      <c r="DG357" s="120"/>
      <c r="DH357" s="120"/>
      <c r="DI357" s="120"/>
      <c r="DJ357" s="120"/>
      <c r="DK357" s="120"/>
      <c r="DL357" s="120"/>
      <c r="DM357" s="120"/>
      <c r="DN357" s="120"/>
      <c r="DO357" s="120"/>
      <c r="DP357" s="120"/>
      <c r="DQ357" s="120"/>
      <c r="DR357" s="120"/>
      <c r="DS357" s="120"/>
      <c r="DT357" s="120"/>
      <c r="DU357" s="120"/>
      <c r="DV357" s="120"/>
      <c r="DW357" s="120"/>
      <c r="DX357" s="120"/>
      <c r="DY357" s="120"/>
      <c r="DZ357" s="120"/>
      <c r="EA357" s="120"/>
      <c r="EB357" s="120"/>
      <c r="EC357" s="120"/>
      <c r="ED357" s="120"/>
      <c r="EE357" s="120"/>
      <c r="EF357" s="120"/>
      <c r="EG357" s="120"/>
      <c r="EH357" s="120"/>
      <c r="EI357" s="120"/>
      <c r="EJ357" s="120"/>
      <c r="EK357" s="120"/>
      <c r="EL357" s="120"/>
      <c r="EM357" s="120"/>
      <c r="EN357" s="120"/>
      <c r="EO357" s="120"/>
      <c r="EP357" s="120"/>
      <c r="EQ357" s="120"/>
      <c r="ER357" s="120"/>
      <c r="ES357" s="120"/>
      <c r="ET357" s="120"/>
      <c r="EU357" s="120"/>
      <c r="EV357" s="120"/>
      <c r="EW357" s="120"/>
      <c r="EX357" s="120"/>
      <c r="EY357" s="120"/>
      <c r="EZ357" s="120"/>
      <c r="FA357" s="120"/>
      <c r="FB357" s="120"/>
      <c r="FC357" s="120"/>
      <c r="FD357" s="120"/>
      <c r="FE357" s="120"/>
      <c r="FF357" s="120"/>
      <c r="FG357" s="120"/>
      <c r="FH357" s="120"/>
      <c r="FI357" s="120"/>
      <c r="FJ357" s="120"/>
      <c r="FK357" s="120"/>
      <c r="FL357" s="120"/>
      <c r="FM357" s="120"/>
      <c r="FN357" s="120"/>
      <c r="FO357" s="120"/>
      <c r="FP357" s="120"/>
      <c r="FQ357" s="120"/>
      <c r="FR357" s="120"/>
      <c r="FS357" s="120"/>
      <c r="FT357" s="120"/>
      <c r="FU357" s="120"/>
      <c r="FV357" s="120"/>
      <c r="FW357" s="120"/>
      <c r="FX357" s="120"/>
      <c r="FY357" s="120"/>
      <c r="FZ357" s="120"/>
      <c r="GA357" s="120"/>
      <c r="GB357" s="120"/>
      <c r="GC357" s="120"/>
      <c r="GD357" s="120"/>
      <c r="GE357" s="120"/>
      <c r="GF357" s="120"/>
      <c r="GG357" s="120"/>
      <c r="GH357" s="120"/>
      <c r="GI357" s="120"/>
      <c r="GJ357" s="120"/>
      <c r="GK357" s="120"/>
      <c r="GL357" s="120"/>
      <c r="GM357" s="120"/>
      <c r="GN357" s="120"/>
      <c r="GO357" s="120"/>
      <c r="GP357" s="120"/>
      <c r="GQ357" s="120"/>
      <c r="GR357" s="120"/>
      <c r="GS357" s="120"/>
      <c r="GT357" s="120"/>
      <c r="GU357" s="120"/>
      <c r="GV357" s="120"/>
      <c r="GW357" s="120"/>
      <c r="GX357" s="120"/>
      <c r="GY357" s="120"/>
      <c r="GZ357" s="120"/>
      <c r="HA357" s="120"/>
      <c r="HB357" s="120"/>
      <c r="HC357" s="120"/>
      <c r="HD357" s="120"/>
      <c r="HE357" s="120"/>
      <c r="HF357" s="120"/>
      <c r="HG357" s="120"/>
      <c r="HH357" s="120"/>
      <c r="HI357" s="120"/>
      <c r="HJ357" s="120"/>
      <c r="HK357" s="120"/>
      <c r="HL357" s="120"/>
      <c r="HM357" s="120"/>
      <c r="HN357" s="120"/>
      <c r="HO357" s="120"/>
      <c r="HP357" s="120"/>
      <c r="HQ357" s="120"/>
      <c r="HR357" s="120"/>
      <c r="HS357" s="120"/>
      <c r="HT357" s="120"/>
      <c r="HU357" s="120"/>
      <c r="HV357" s="120"/>
      <c r="HW357" s="120"/>
      <c r="HX357" s="120"/>
      <c r="HY357" s="120"/>
      <c r="HZ357" s="120"/>
      <c r="IA357" s="120"/>
      <c r="IB357" s="120"/>
      <c r="IC357" s="120"/>
      <c r="ID357" s="120"/>
      <c r="IE357" s="120"/>
      <c r="IF357" s="120"/>
      <c r="IG357" s="120"/>
      <c r="IH357" s="120"/>
      <c r="II357" s="120"/>
      <c r="IJ357" s="120"/>
      <c r="IK357" s="120"/>
      <c r="IL357" s="120"/>
      <c r="IM357" s="120"/>
      <c r="IN357" s="120"/>
      <c r="IO357" s="120"/>
      <c r="IP357" s="120"/>
      <c r="IQ357" s="120"/>
      <c r="IR357" s="120"/>
      <c r="IS357" s="120"/>
      <c r="IT357" s="120"/>
      <c r="IU357" s="120"/>
    </row>
    <row r="358" spans="1:255" s="330" customFormat="1" ht="12.75">
      <c r="A358" s="332" t="s">
        <v>2925</v>
      </c>
      <c r="B358" s="331" t="s">
        <v>2250</v>
      </c>
      <c r="C358" s="331" t="s">
        <v>2246</v>
      </c>
      <c r="D358" s="54">
        <v>35</v>
      </c>
      <c r="E358" s="186" t="s">
        <v>2930</v>
      </c>
      <c r="F358" s="201" t="s">
        <v>2931</v>
      </c>
      <c r="G358" s="186" t="s">
        <v>1871</v>
      </c>
      <c r="H358" s="331" t="s">
        <v>2247</v>
      </c>
      <c r="I358" s="331" t="s">
        <v>1258</v>
      </c>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c r="BR358" s="120"/>
      <c r="BS358" s="120"/>
      <c r="BT358" s="120"/>
      <c r="BU358" s="120"/>
      <c r="BV358" s="120"/>
      <c r="BW358" s="120"/>
      <c r="BX358" s="120"/>
      <c r="BY358" s="120"/>
      <c r="BZ358" s="120"/>
      <c r="CA358" s="120"/>
      <c r="CB358" s="120"/>
      <c r="CC358" s="120"/>
      <c r="CD358" s="120"/>
      <c r="CE358" s="120"/>
      <c r="CF358" s="120"/>
      <c r="CG358" s="120"/>
      <c r="CH358" s="120"/>
      <c r="CI358" s="120"/>
      <c r="CJ358" s="120"/>
      <c r="CK358" s="120"/>
      <c r="CL358" s="120"/>
      <c r="CM358" s="120"/>
      <c r="CN358" s="120"/>
      <c r="CO358" s="120"/>
      <c r="CP358" s="120"/>
      <c r="CQ358" s="120"/>
      <c r="CR358" s="120"/>
      <c r="CS358" s="120"/>
      <c r="CT358" s="120"/>
      <c r="CU358" s="120"/>
      <c r="CV358" s="120"/>
      <c r="CW358" s="120"/>
      <c r="CX358" s="120"/>
      <c r="CY358" s="120"/>
      <c r="CZ358" s="120"/>
      <c r="DA358" s="120"/>
      <c r="DB358" s="120"/>
      <c r="DC358" s="120"/>
      <c r="DD358" s="120"/>
      <c r="DE358" s="120"/>
      <c r="DF358" s="120"/>
      <c r="DG358" s="120"/>
      <c r="DH358" s="120"/>
      <c r="DI358" s="120"/>
      <c r="DJ358" s="120"/>
      <c r="DK358" s="120"/>
      <c r="DL358" s="120"/>
      <c r="DM358" s="120"/>
      <c r="DN358" s="120"/>
      <c r="DO358" s="120"/>
      <c r="DP358" s="120"/>
      <c r="DQ358" s="120"/>
      <c r="DR358" s="120"/>
      <c r="DS358" s="120"/>
      <c r="DT358" s="120"/>
      <c r="DU358" s="120"/>
      <c r="DV358" s="120"/>
      <c r="DW358" s="120"/>
      <c r="DX358" s="120"/>
      <c r="DY358" s="120"/>
      <c r="DZ358" s="120"/>
      <c r="EA358" s="120"/>
      <c r="EB358" s="120"/>
      <c r="EC358" s="120"/>
      <c r="ED358" s="120"/>
      <c r="EE358" s="120"/>
      <c r="EF358" s="120"/>
      <c r="EG358" s="120"/>
      <c r="EH358" s="120"/>
      <c r="EI358" s="120"/>
      <c r="EJ358" s="120"/>
      <c r="EK358" s="120"/>
      <c r="EL358" s="120"/>
      <c r="EM358" s="120"/>
      <c r="EN358" s="120"/>
      <c r="EO358" s="120"/>
      <c r="EP358" s="120"/>
      <c r="EQ358" s="120"/>
      <c r="ER358" s="120"/>
      <c r="ES358" s="120"/>
      <c r="ET358" s="120"/>
      <c r="EU358" s="120"/>
      <c r="EV358" s="120"/>
      <c r="EW358" s="120"/>
      <c r="EX358" s="120"/>
      <c r="EY358" s="120"/>
      <c r="EZ358" s="120"/>
      <c r="FA358" s="120"/>
      <c r="FB358" s="120"/>
      <c r="FC358" s="120"/>
      <c r="FD358" s="120"/>
      <c r="FE358" s="120"/>
      <c r="FF358" s="120"/>
      <c r="FG358" s="120"/>
      <c r="FH358" s="120"/>
      <c r="FI358" s="120"/>
      <c r="FJ358" s="120"/>
      <c r="FK358" s="120"/>
      <c r="FL358" s="120"/>
      <c r="FM358" s="120"/>
      <c r="FN358" s="120"/>
      <c r="FO358" s="120"/>
      <c r="FP358" s="120"/>
      <c r="FQ358" s="120"/>
      <c r="FR358" s="120"/>
      <c r="FS358" s="120"/>
      <c r="FT358" s="120"/>
      <c r="FU358" s="120"/>
      <c r="FV358" s="120"/>
      <c r="FW358" s="120"/>
      <c r="FX358" s="120"/>
      <c r="FY358" s="120"/>
      <c r="FZ358" s="120"/>
      <c r="GA358" s="120"/>
      <c r="GB358" s="120"/>
      <c r="GC358" s="120"/>
      <c r="GD358" s="120"/>
      <c r="GE358" s="120"/>
      <c r="GF358" s="120"/>
      <c r="GG358" s="120"/>
      <c r="GH358" s="120"/>
      <c r="GI358" s="120"/>
      <c r="GJ358" s="120"/>
      <c r="GK358" s="120"/>
      <c r="GL358" s="120"/>
      <c r="GM358" s="120"/>
      <c r="GN358" s="120"/>
      <c r="GO358" s="120"/>
      <c r="GP358" s="120"/>
      <c r="GQ358" s="120"/>
      <c r="GR358" s="120"/>
      <c r="GS358" s="120"/>
      <c r="GT358" s="120"/>
      <c r="GU358" s="120"/>
      <c r="GV358" s="120"/>
      <c r="GW358" s="120"/>
      <c r="GX358" s="120"/>
      <c r="GY358" s="120"/>
      <c r="GZ358" s="120"/>
      <c r="HA358" s="120"/>
      <c r="HB358" s="120"/>
      <c r="HC358" s="120"/>
      <c r="HD358" s="120"/>
      <c r="HE358" s="120"/>
      <c r="HF358" s="120"/>
      <c r="HG358" s="120"/>
      <c r="HH358" s="120"/>
      <c r="HI358" s="120"/>
      <c r="HJ358" s="120"/>
      <c r="HK358" s="120"/>
      <c r="HL358" s="120"/>
      <c r="HM358" s="120"/>
      <c r="HN358" s="120"/>
      <c r="HO358" s="120"/>
      <c r="HP358" s="120"/>
      <c r="HQ358" s="120"/>
      <c r="HR358" s="120"/>
      <c r="HS358" s="120"/>
      <c r="HT358" s="120"/>
      <c r="HU358" s="120"/>
      <c r="HV358" s="120"/>
      <c r="HW358" s="120"/>
      <c r="HX358" s="120"/>
      <c r="HY358" s="120"/>
      <c r="HZ358" s="120"/>
      <c r="IA358" s="120"/>
      <c r="IB358" s="120"/>
      <c r="IC358" s="120"/>
      <c r="ID358" s="120"/>
      <c r="IE358" s="120"/>
      <c r="IF358" s="120"/>
      <c r="IG358" s="120"/>
      <c r="IH358" s="120"/>
      <c r="II358" s="120"/>
      <c r="IJ358" s="120"/>
      <c r="IK358" s="120"/>
      <c r="IL358" s="120"/>
      <c r="IM358" s="120"/>
      <c r="IN358" s="120"/>
      <c r="IO358" s="120"/>
      <c r="IP358" s="120"/>
      <c r="IQ358" s="120"/>
      <c r="IR358" s="120"/>
      <c r="IS358" s="120"/>
      <c r="IT358" s="120"/>
      <c r="IU358" s="120"/>
    </row>
    <row r="359" spans="1:255" s="330" customFormat="1" ht="12.75">
      <c r="A359" s="332" t="s">
        <v>2925</v>
      </c>
      <c r="B359" s="331" t="s">
        <v>2250</v>
      </c>
      <c r="C359" s="331" t="s">
        <v>2246</v>
      </c>
      <c r="D359" s="54">
        <v>35</v>
      </c>
      <c r="E359" s="186" t="s">
        <v>2932</v>
      </c>
      <c r="F359" s="201" t="s">
        <v>2933</v>
      </c>
      <c r="G359" s="186" t="s">
        <v>1872</v>
      </c>
      <c r="H359" s="331" t="s">
        <v>2247</v>
      </c>
      <c r="I359" s="331" t="s">
        <v>1258</v>
      </c>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c r="BR359" s="120"/>
      <c r="BS359" s="120"/>
      <c r="BT359" s="120"/>
      <c r="BU359" s="120"/>
      <c r="BV359" s="120"/>
      <c r="BW359" s="120"/>
      <c r="BX359" s="120"/>
      <c r="BY359" s="120"/>
      <c r="BZ359" s="120"/>
      <c r="CA359" s="120"/>
      <c r="CB359" s="120"/>
      <c r="CC359" s="120"/>
      <c r="CD359" s="120"/>
      <c r="CE359" s="120"/>
      <c r="CF359" s="120"/>
      <c r="CG359" s="120"/>
      <c r="CH359" s="120"/>
      <c r="CI359" s="120"/>
      <c r="CJ359" s="120"/>
      <c r="CK359" s="120"/>
      <c r="CL359" s="120"/>
      <c r="CM359" s="120"/>
      <c r="CN359" s="120"/>
      <c r="CO359" s="120"/>
      <c r="CP359" s="120"/>
      <c r="CQ359" s="120"/>
      <c r="CR359" s="120"/>
      <c r="CS359" s="120"/>
      <c r="CT359" s="120"/>
      <c r="CU359" s="120"/>
      <c r="CV359" s="120"/>
      <c r="CW359" s="120"/>
      <c r="CX359" s="120"/>
      <c r="CY359" s="120"/>
      <c r="CZ359" s="120"/>
      <c r="DA359" s="120"/>
      <c r="DB359" s="120"/>
      <c r="DC359" s="120"/>
      <c r="DD359" s="120"/>
      <c r="DE359" s="120"/>
      <c r="DF359" s="120"/>
      <c r="DG359" s="120"/>
      <c r="DH359" s="120"/>
      <c r="DI359" s="120"/>
      <c r="DJ359" s="120"/>
      <c r="DK359" s="120"/>
      <c r="DL359" s="120"/>
      <c r="DM359" s="120"/>
      <c r="DN359" s="120"/>
      <c r="DO359" s="120"/>
      <c r="DP359" s="120"/>
      <c r="DQ359" s="120"/>
      <c r="DR359" s="120"/>
      <c r="DS359" s="120"/>
      <c r="DT359" s="120"/>
      <c r="DU359" s="120"/>
      <c r="DV359" s="120"/>
      <c r="DW359" s="120"/>
      <c r="DX359" s="120"/>
      <c r="DY359" s="120"/>
      <c r="DZ359" s="120"/>
      <c r="EA359" s="120"/>
      <c r="EB359" s="120"/>
      <c r="EC359" s="120"/>
      <c r="ED359" s="120"/>
      <c r="EE359" s="120"/>
      <c r="EF359" s="120"/>
      <c r="EG359" s="120"/>
      <c r="EH359" s="120"/>
      <c r="EI359" s="120"/>
      <c r="EJ359" s="120"/>
      <c r="EK359" s="120"/>
      <c r="EL359" s="120"/>
      <c r="EM359" s="120"/>
      <c r="EN359" s="120"/>
      <c r="EO359" s="120"/>
      <c r="EP359" s="120"/>
      <c r="EQ359" s="120"/>
      <c r="ER359" s="120"/>
      <c r="ES359" s="120"/>
      <c r="ET359" s="120"/>
      <c r="EU359" s="120"/>
      <c r="EV359" s="120"/>
      <c r="EW359" s="120"/>
      <c r="EX359" s="120"/>
      <c r="EY359" s="120"/>
      <c r="EZ359" s="120"/>
      <c r="FA359" s="120"/>
      <c r="FB359" s="120"/>
      <c r="FC359" s="120"/>
      <c r="FD359" s="120"/>
      <c r="FE359" s="120"/>
      <c r="FF359" s="120"/>
      <c r="FG359" s="120"/>
      <c r="FH359" s="120"/>
      <c r="FI359" s="120"/>
      <c r="FJ359" s="120"/>
      <c r="FK359" s="120"/>
      <c r="FL359" s="120"/>
      <c r="FM359" s="120"/>
      <c r="FN359" s="120"/>
      <c r="FO359" s="120"/>
      <c r="FP359" s="120"/>
      <c r="FQ359" s="120"/>
      <c r="FR359" s="120"/>
      <c r="FS359" s="120"/>
      <c r="FT359" s="120"/>
      <c r="FU359" s="120"/>
      <c r="FV359" s="120"/>
      <c r="FW359" s="120"/>
      <c r="FX359" s="120"/>
      <c r="FY359" s="120"/>
      <c r="FZ359" s="120"/>
      <c r="GA359" s="120"/>
      <c r="GB359" s="120"/>
      <c r="GC359" s="120"/>
      <c r="GD359" s="120"/>
      <c r="GE359" s="120"/>
      <c r="GF359" s="120"/>
      <c r="GG359" s="120"/>
      <c r="GH359" s="120"/>
      <c r="GI359" s="120"/>
      <c r="GJ359" s="120"/>
      <c r="GK359" s="120"/>
      <c r="GL359" s="120"/>
      <c r="GM359" s="120"/>
      <c r="GN359" s="120"/>
      <c r="GO359" s="120"/>
      <c r="GP359" s="120"/>
      <c r="GQ359" s="120"/>
      <c r="GR359" s="120"/>
      <c r="GS359" s="120"/>
      <c r="GT359" s="120"/>
      <c r="GU359" s="120"/>
      <c r="GV359" s="120"/>
      <c r="GW359" s="120"/>
      <c r="GX359" s="120"/>
      <c r="GY359" s="120"/>
      <c r="GZ359" s="120"/>
      <c r="HA359" s="120"/>
      <c r="HB359" s="120"/>
      <c r="HC359" s="120"/>
      <c r="HD359" s="120"/>
      <c r="HE359" s="120"/>
      <c r="HF359" s="120"/>
      <c r="HG359" s="120"/>
      <c r="HH359" s="120"/>
      <c r="HI359" s="120"/>
      <c r="HJ359" s="120"/>
      <c r="HK359" s="120"/>
      <c r="HL359" s="120"/>
      <c r="HM359" s="120"/>
      <c r="HN359" s="120"/>
      <c r="HO359" s="120"/>
      <c r="HP359" s="120"/>
      <c r="HQ359" s="120"/>
      <c r="HR359" s="120"/>
      <c r="HS359" s="120"/>
      <c r="HT359" s="120"/>
      <c r="HU359" s="120"/>
      <c r="HV359" s="120"/>
      <c r="HW359" s="120"/>
      <c r="HX359" s="120"/>
      <c r="HY359" s="120"/>
      <c r="HZ359" s="120"/>
      <c r="IA359" s="120"/>
      <c r="IB359" s="120"/>
      <c r="IC359" s="120"/>
      <c r="ID359" s="120"/>
      <c r="IE359" s="120"/>
      <c r="IF359" s="120"/>
      <c r="IG359" s="120"/>
      <c r="IH359" s="120"/>
      <c r="II359" s="120"/>
      <c r="IJ359" s="120"/>
      <c r="IK359" s="120"/>
      <c r="IL359" s="120"/>
      <c r="IM359" s="120"/>
      <c r="IN359" s="120"/>
      <c r="IO359" s="120"/>
      <c r="IP359" s="120"/>
      <c r="IQ359" s="120"/>
      <c r="IR359" s="120"/>
      <c r="IS359" s="120"/>
      <c r="IT359" s="120"/>
      <c r="IU359" s="120"/>
    </row>
    <row r="360" spans="1:255" s="330" customFormat="1" ht="12.75">
      <c r="A360" s="332" t="s">
        <v>2925</v>
      </c>
      <c r="B360" s="331" t="s">
        <v>2248</v>
      </c>
      <c r="C360" s="331" t="s">
        <v>2246</v>
      </c>
      <c r="D360" s="54">
        <v>70</v>
      </c>
      <c r="E360" s="186" t="str">
        <f>"65069282AE01A24"</f>
        <v>65069282AE01A24</v>
      </c>
      <c r="F360" s="201" t="s">
        <v>2934</v>
      </c>
      <c r="G360" s="186" t="s">
        <v>1871</v>
      </c>
      <c r="H360" s="331" t="s">
        <v>2247</v>
      </c>
      <c r="I360" s="331" t="s">
        <v>1258</v>
      </c>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c r="BR360" s="120"/>
      <c r="BS360" s="120"/>
      <c r="BT360" s="120"/>
      <c r="BU360" s="120"/>
      <c r="BV360" s="120"/>
      <c r="BW360" s="120"/>
      <c r="BX360" s="120"/>
      <c r="BY360" s="120"/>
      <c r="BZ360" s="120"/>
      <c r="CA360" s="120"/>
      <c r="CB360" s="120"/>
      <c r="CC360" s="120"/>
      <c r="CD360" s="120"/>
      <c r="CE360" s="120"/>
      <c r="CF360" s="120"/>
      <c r="CG360" s="120"/>
      <c r="CH360" s="120"/>
      <c r="CI360" s="120"/>
      <c r="CJ360" s="120"/>
      <c r="CK360" s="120"/>
      <c r="CL360" s="120"/>
      <c r="CM360" s="120"/>
      <c r="CN360" s="120"/>
      <c r="CO360" s="120"/>
      <c r="CP360" s="120"/>
      <c r="CQ360" s="120"/>
      <c r="CR360" s="120"/>
      <c r="CS360" s="120"/>
      <c r="CT360" s="120"/>
      <c r="CU360" s="120"/>
      <c r="CV360" s="120"/>
      <c r="CW360" s="120"/>
      <c r="CX360" s="120"/>
      <c r="CY360" s="120"/>
      <c r="CZ360" s="120"/>
      <c r="DA360" s="120"/>
      <c r="DB360" s="120"/>
      <c r="DC360" s="120"/>
      <c r="DD360" s="120"/>
      <c r="DE360" s="120"/>
      <c r="DF360" s="120"/>
      <c r="DG360" s="120"/>
      <c r="DH360" s="120"/>
      <c r="DI360" s="120"/>
      <c r="DJ360" s="120"/>
      <c r="DK360" s="120"/>
      <c r="DL360" s="120"/>
      <c r="DM360" s="120"/>
      <c r="DN360" s="120"/>
      <c r="DO360" s="120"/>
      <c r="DP360" s="120"/>
      <c r="DQ360" s="120"/>
      <c r="DR360" s="120"/>
      <c r="DS360" s="120"/>
      <c r="DT360" s="120"/>
      <c r="DU360" s="120"/>
      <c r="DV360" s="120"/>
      <c r="DW360" s="120"/>
      <c r="DX360" s="120"/>
      <c r="DY360" s="120"/>
      <c r="DZ360" s="120"/>
      <c r="EA360" s="120"/>
      <c r="EB360" s="120"/>
      <c r="EC360" s="120"/>
      <c r="ED360" s="120"/>
      <c r="EE360" s="120"/>
      <c r="EF360" s="120"/>
      <c r="EG360" s="120"/>
      <c r="EH360" s="120"/>
      <c r="EI360" s="120"/>
      <c r="EJ360" s="120"/>
      <c r="EK360" s="120"/>
      <c r="EL360" s="120"/>
      <c r="EM360" s="120"/>
      <c r="EN360" s="120"/>
      <c r="EO360" s="120"/>
      <c r="EP360" s="120"/>
      <c r="EQ360" s="120"/>
      <c r="ER360" s="120"/>
      <c r="ES360" s="120"/>
      <c r="ET360" s="120"/>
      <c r="EU360" s="120"/>
      <c r="EV360" s="120"/>
      <c r="EW360" s="120"/>
      <c r="EX360" s="120"/>
      <c r="EY360" s="120"/>
      <c r="EZ360" s="120"/>
      <c r="FA360" s="120"/>
      <c r="FB360" s="120"/>
      <c r="FC360" s="120"/>
      <c r="FD360" s="120"/>
      <c r="FE360" s="120"/>
      <c r="FF360" s="120"/>
      <c r="FG360" s="120"/>
      <c r="FH360" s="120"/>
      <c r="FI360" s="120"/>
      <c r="FJ360" s="120"/>
      <c r="FK360" s="120"/>
      <c r="FL360" s="120"/>
      <c r="FM360" s="120"/>
      <c r="FN360" s="120"/>
      <c r="FO360" s="120"/>
      <c r="FP360" s="120"/>
      <c r="FQ360" s="120"/>
      <c r="FR360" s="120"/>
      <c r="FS360" s="120"/>
      <c r="FT360" s="120"/>
      <c r="FU360" s="120"/>
      <c r="FV360" s="120"/>
      <c r="FW360" s="120"/>
      <c r="FX360" s="120"/>
      <c r="FY360" s="120"/>
      <c r="FZ360" s="120"/>
      <c r="GA360" s="120"/>
      <c r="GB360" s="120"/>
      <c r="GC360" s="120"/>
      <c r="GD360" s="120"/>
      <c r="GE360" s="120"/>
      <c r="GF360" s="120"/>
      <c r="GG360" s="120"/>
      <c r="GH360" s="120"/>
      <c r="GI360" s="120"/>
      <c r="GJ360" s="120"/>
      <c r="GK360" s="120"/>
      <c r="GL360" s="120"/>
      <c r="GM360" s="120"/>
      <c r="GN360" s="120"/>
      <c r="GO360" s="120"/>
      <c r="GP360" s="120"/>
      <c r="GQ360" s="120"/>
      <c r="GR360" s="120"/>
      <c r="GS360" s="120"/>
      <c r="GT360" s="120"/>
      <c r="GU360" s="120"/>
      <c r="GV360" s="120"/>
      <c r="GW360" s="120"/>
      <c r="GX360" s="120"/>
      <c r="GY360" s="120"/>
      <c r="GZ360" s="120"/>
      <c r="HA360" s="120"/>
      <c r="HB360" s="120"/>
      <c r="HC360" s="120"/>
      <c r="HD360" s="120"/>
      <c r="HE360" s="120"/>
      <c r="HF360" s="120"/>
      <c r="HG360" s="120"/>
      <c r="HH360" s="120"/>
      <c r="HI360" s="120"/>
      <c r="HJ360" s="120"/>
      <c r="HK360" s="120"/>
      <c r="HL360" s="120"/>
      <c r="HM360" s="120"/>
      <c r="HN360" s="120"/>
      <c r="HO360" s="120"/>
      <c r="HP360" s="120"/>
      <c r="HQ360" s="120"/>
      <c r="HR360" s="120"/>
      <c r="HS360" s="120"/>
      <c r="HT360" s="120"/>
      <c r="HU360" s="120"/>
      <c r="HV360" s="120"/>
      <c r="HW360" s="120"/>
      <c r="HX360" s="120"/>
      <c r="HY360" s="120"/>
      <c r="HZ360" s="120"/>
      <c r="IA360" s="120"/>
      <c r="IB360" s="120"/>
      <c r="IC360" s="120"/>
      <c r="ID360" s="120"/>
      <c r="IE360" s="120"/>
      <c r="IF360" s="120"/>
      <c r="IG360" s="120"/>
      <c r="IH360" s="120"/>
      <c r="II360" s="120"/>
      <c r="IJ360" s="120"/>
      <c r="IK360" s="120"/>
      <c r="IL360" s="120"/>
      <c r="IM360" s="120"/>
      <c r="IN360" s="120"/>
      <c r="IO360" s="120"/>
      <c r="IP360" s="120"/>
      <c r="IQ360" s="120"/>
      <c r="IR360" s="120"/>
      <c r="IS360" s="120"/>
      <c r="IT360" s="120"/>
      <c r="IU360" s="120"/>
    </row>
    <row r="361" spans="1:255" s="330" customFormat="1" ht="12.75">
      <c r="A361" s="332" t="s">
        <v>2925</v>
      </c>
      <c r="B361" s="331" t="s">
        <v>2248</v>
      </c>
      <c r="C361" s="331" t="s">
        <v>2246</v>
      </c>
      <c r="D361" s="54">
        <v>70</v>
      </c>
      <c r="E361" s="186" t="str">
        <f>"65069282AE02A24"</f>
        <v>65069282AE02A24</v>
      </c>
      <c r="F361" s="201" t="s">
        <v>2935</v>
      </c>
      <c r="G361" s="186" t="s">
        <v>1872</v>
      </c>
      <c r="H361" s="331" t="s">
        <v>2247</v>
      </c>
      <c r="I361" s="331" t="s">
        <v>1258</v>
      </c>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c r="BR361" s="120"/>
      <c r="BS361" s="120"/>
      <c r="BT361" s="120"/>
      <c r="BU361" s="120"/>
      <c r="BV361" s="120"/>
      <c r="BW361" s="120"/>
      <c r="BX361" s="120"/>
      <c r="BY361" s="120"/>
      <c r="BZ361" s="120"/>
      <c r="CA361" s="120"/>
      <c r="CB361" s="120"/>
      <c r="CC361" s="120"/>
      <c r="CD361" s="120"/>
      <c r="CE361" s="120"/>
      <c r="CF361" s="120"/>
      <c r="CG361" s="120"/>
      <c r="CH361" s="120"/>
      <c r="CI361" s="120"/>
      <c r="CJ361" s="120"/>
      <c r="CK361" s="120"/>
      <c r="CL361" s="120"/>
      <c r="CM361" s="120"/>
      <c r="CN361" s="120"/>
      <c r="CO361" s="120"/>
      <c r="CP361" s="120"/>
      <c r="CQ361" s="120"/>
      <c r="CR361" s="120"/>
      <c r="CS361" s="120"/>
      <c r="CT361" s="120"/>
      <c r="CU361" s="120"/>
      <c r="CV361" s="120"/>
      <c r="CW361" s="120"/>
      <c r="CX361" s="120"/>
      <c r="CY361" s="120"/>
      <c r="CZ361" s="120"/>
      <c r="DA361" s="120"/>
      <c r="DB361" s="120"/>
      <c r="DC361" s="120"/>
      <c r="DD361" s="120"/>
      <c r="DE361" s="120"/>
      <c r="DF361" s="120"/>
      <c r="DG361" s="120"/>
      <c r="DH361" s="120"/>
      <c r="DI361" s="120"/>
      <c r="DJ361" s="120"/>
      <c r="DK361" s="120"/>
      <c r="DL361" s="120"/>
      <c r="DM361" s="120"/>
      <c r="DN361" s="120"/>
      <c r="DO361" s="120"/>
      <c r="DP361" s="120"/>
      <c r="DQ361" s="120"/>
      <c r="DR361" s="120"/>
      <c r="DS361" s="120"/>
      <c r="DT361" s="120"/>
      <c r="DU361" s="120"/>
      <c r="DV361" s="120"/>
      <c r="DW361" s="120"/>
      <c r="DX361" s="120"/>
      <c r="DY361" s="120"/>
      <c r="DZ361" s="120"/>
      <c r="EA361" s="120"/>
      <c r="EB361" s="120"/>
      <c r="EC361" s="120"/>
      <c r="ED361" s="120"/>
      <c r="EE361" s="120"/>
      <c r="EF361" s="120"/>
      <c r="EG361" s="120"/>
      <c r="EH361" s="120"/>
      <c r="EI361" s="120"/>
      <c r="EJ361" s="120"/>
      <c r="EK361" s="120"/>
      <c r="EL361" s="120"/>
      <c r="EM361" s="120"/>
      <c r="EN361" s="120"/>
      <c r="EO361" s="120"/>
      <c r="EP361" s="120"/>
      <c r="EQ361" s="120"/>
      <c r="ER361" s="120"/>
      <c r="ES361" s="120"/>
      <c r="ET361" s="120"/>
      <c r="EU361" s="120"/>
      <c r="EV361" s="120"/>
      <c r="EW361" s="120"/>
      <c r="EX361" s="120"/>
      <c r="EY361" s="120"/>
      <c r="EZ361" s="120"/>
      <c r="FA361" s="120"/>
      <c r="FB361" s="120"/>
      <c r="FC361" s="120"/>
      <c r="FD361" s="120"/>
      <c r="FE361" s="120"/>
      <c r="FF361" s="120"/>
      <c r="FG361" s="120"/>
      <c r="FH361" s="120"/>
      <c r="FI361" s="120"/>
      <c r="FJ361" s="120"/>
      <c r="FK361" s="120"/>
      <c r="FL361" s="120"/>
      <c r="FM361" s="120"/>
      <c r="FN361" s="120"/>
      <c r="FO361" s="120"/>
      <c r="FP361" s="120"/>
      <c r="FQ361" s="120"/>
      <c r="FR361" s="120"/>
      <c r="FS361" s="120"/>
      <c r="FT361" s="120"/>
      <c r="FU361" s="120"/>
      <c r="FV361" s="120"/>
      <c r="FW361" s="120"/>
      <c r="FX361" s="120"/>
      <c r="FY361" s="120"/>
      <c r="FZ361" s="120"/>
      <c r="GA361" s="120"/>
      <c r="GB361" s="120"/>
      <c r="GC361" s="120"/>
      <c r="GD361" s="120"/>
      <c r="GE361" s="120"/>
      <c r="GF361" s="120"/>
      <c r="GG361" s="120"/>
      <c r="GH361" s="120"/>
      <c r="GI361" s="120"/>
      <c r="GJ361" s="120"/>
      <c r="GK361" s="120"/>
      <c r="GL361" s="120"/>
      <c r="GM361" s="120"/>
      <c r="GN361" s="120"/>
      <c r="GO361" s="120"/>
      <c r="GP361" s="120"/>
      <c r="GQ361" s="120"/>
      <c r="GR361" s="120"/>
      <c r="GS361" s="120"/>
      <c r="GT361" s="120"/>
      <c r="GU361" s="120"/>
      <c r="GV361" s="120"/>
      <c r="GW361" s="120"/>
      <c r="GX361" s="120"/>
      <c r="GY361" s="120"/>
      <c r="GZ361" s="120"/>
      <c r="HA361" s="120"/>
      <c r="HB361" s="120"/>
      <c r="HC361" s="120"/>
      <c r="HD361" s="120"/>
      <c r="HE361" s="120"/>
      <c r="HF361" s="120"/>
      <c r="HG361" s="120"/>
      <c r="HH361" s="120"/>
      <c r="HI361" s="120"/>
      <c r="HJ361" s="120"/>
      <c r="HK361" s="120"/>
      <c r="HL361" s="120"/>
      <c r="HM361" s="120"/>
      <c r="HN361" s="120"/>
      <c r="HO361" s="120"/>
      <c r="HP361" s="120"/>
      <c r="HQ361" s="120"/>
      <c r="HR361" s="120"/>
      <c r="HS361" s="120"/>
      <c r="HT361" s="120"/>
      <c r="HU361" s="120"/>
      <c r="HV361" s="120"/>
      <c r="HW361" s="120"/>
      <c r="HX361" s="120"/>
      <c r="HY361" s="120"/>
      <c r="HZ361" s="120"/>
      <c r="IA361" s="120"/>
      <c r="IB361" s="120"/>
      <c r="IC361" s="120"/>
      <c r="ID361" s="120"/>
      <c r="IE361" s="120"/>
      <c r="IF361" s="120"/>
      <c r="IG361" s="120"/>
      <c r="IH361" s="120"/>
      <c r="II361" s="120"/>
      <c r="IJ361" s="120"/>
      <c r="IK361" s="120"/>
      <c r="IL361" s="120"/>
      <c r="IM361" s="120"/>
      <c r="IN361" s="120"/>
      <c r="IO361" s="120"/>
      <c r="IP361" s="120"/>
      <c r="IQ361" s="120"/>
      <c r="IR361" s="120"/>
      <c r="IS361" s="120"/>
      <c r="IT361" s="120"/>
      <c r="IU361" s="120"/>
    </row>
    <row r="362" spans="1:255" s="330" customFormat="1" ht="12.75">
      <c r="A362" s="332" t="s">
        <v>2925</v>
      </c>
      <c r="B362" s="340" t="s">
        <v>1627</v>
      </c>
      <c r="C362" s="331">
        <v>1</v>
      </c>
      <c r="D362" s="54"/>
      <c r="E362" s="186" t="str">
        <f>"65069308AE00A00"</f>
        <v>65069308AE00A00</v>
      </c>
      <c r="F362" s="201" t="s">
        <v>2936</v>
      </c>
      <c r="G362" s="54"/>
      <c r="H362" s="331" t="s">
        <v>2246</v>
      </c>
      <c r="I362" s="331" t="s">
        <v>1226</v>
      </c>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c r="BR362" s="120"/>
      <c r="BS362" s="120"/>
      <c r="BT362" s="120"/>
      <c r="BU362" s="120"/>
      <c r="BV362" s="120"/>
      <c r="BW362" s="120"/>
      <c r="BX362" s="120"/>
      <c r="BY362" s="120"/>
      <c r="BZ362" s="120"/>
      <c r="CA362" s="120"/>
      <c r="CB362" s="120"/>
      <c r="CC362" s="120"/>
      <c r="CD362" s="120"/>
      <c r="CE362" s="120"/>
      <c r="CF362" s="120"/>
      <c r="CG362" s="120"/>
      <c r="CH362" s="120"/>
      <c r="CI362" s="120"/>
      <c r="CJ362" s="120"/>
      <c r="CK362" s="120"/>
      <c r="CL362" s="120"/>
      <c r="CM362" s="120"/>
      <c r="CN362" s="120"/>
      <c r="CO362" s="120"/>
      <c r="CP362" s="120"/>
      <c r="CQ362" s="120"/>
      <c r="CR362" s="120"/>
      <c r="CS362" s="120"/>
      <c r="CT362" s="120"/>
      <c r="CU362" s="120"/>
      <c r="CV362" s="120"/>
      <c r="CW362" s="120"/>
      <c r="CX362" s="120"/>
      <c r="CY362" s="120"/>
      <c r="CZ362" s="120"/>
      <c r="DA362" s="120"/>
      <c r="DB362" s="120"/>
      <c r="DC362" s="120"/>
      <c r="DD362" s="120"/>
      <c r="DE362" s="120"/>
      <c r="DF362" s="120"/>
      <c r="DG362" s="120"/>
      <c r="DH362" s="120"/>
      <c r="DI362" s="120"/>
      <c r="DJ362" s="120"/>
      <c r="DK362" s="120"/>
      <c r="DL362" s="120"/>
      <c r="DM362" s="120"/>
      <c r="DN362" s="120"/>
      <c r="DO362" s="120"/>
      <c r="DP362" s="120"/>
      <c r="DQ362" s="120"/>
      <c r="DR362" s="120"/>
      <c r="DS362" s="120"/>
      <c r="DT362" s="120"/>
      <c r="DU362" s="120"/>
      <c r="DV362" s="120"/>
      <c r="DW362" s="120"/>
      <c r="DX362" s="120"/>
      <c r="DY362" s="120"/>
      <c r="DZ362" s="120"/>
      <c r="EA362" s="120"/>
      <c r="EB362" s="120"/>
      <c r="EC362" s="120"/>
      <c r="ED362" s="120"/>
      <c r="EE362" s="120"/>
      <c r="EF362" s="120"/>
      <c r="EG362" s="120"/>
      <c r="EH362" s="120"/>
      <c r="EI362" s="120"/>
      <c r="EJ362" s="120"/>
      <c r="EK362" s="120"/>
      <c r="EL362" s="120"/>
      <c r="EM362" s="120"/>
      <c r="EN362" s="120"/>
      <c r="EO362" s="120"/>
      <c r="EP362" s="120"/>
      <c r="EQ362" s="120"/>
      <c r="ER362" s="120"/>
      <c r="ES362" s="120"/>
      <c r="ET362" s="120"/>
      <c r="EU362" s="120"/>
      <c r="EV362" s="120"/>
      <c r="EW362" s="120"/>
      <c r="EX362" s="120"/>
      <c r="EY362" s="120"/>
      <c r="EZ362" s="120"/>
      <c r="FA362" s="120"/>
      <c r="FB362" s="120"/>
      <c r="FC362" s="120"/>
      <c r="FD362" s="120"/>
      <c r="FE362" s="120"/>
      <c r="FF362" s="120"/>
      <c r="FG362" s="120"/>
      <c r="FH362" s="120"/>
      <c r="FI362" s="120"/>
      <c r="FJ362" s="120"/>
      <c r="FK362" s="120"/>
      <c r="FL362" s="120"/>
      <c r="FM362" s="120"/>
      <c r="FN362" s="120"/>
      <c r="FO362" s="120"/>
      <c r="FP362" s="120"/>
      <c r="FQ362" s="120"/>
      <c r="FR362" s="120"/>
      <c r="FS362" s="120"/>
      <c r="FT362" s="120"/>
      <c r="FU362" s="120"/>
      <c r="FV362" s="120"/>
      <c r="FW362" s="120"/>
      <c r="FX362" s="120"/>
      <c r="FY362" s="120"/>
      <c r="FZ362" s="120"/>
      <c r="GA362" s="120"/>
      <c r="GB362" s="120"/>
      <c r="GC362" s="120"/>
      <c r="GD362" s="120"/>
      <c r="GE362" s="120"/>
      <c r="GF362" s="120"/>
      <c r="GG362" s="120"/>
      <c r="GH362" s="120"/>
      <c r="GI362" s="120"/>
      <c r="GJ362" s="120"/>
      <c r="GK362" s="120"/>
      <c r="GL362" s="120"/>
      <c r="GM362" s="120"/>
      <c r="GN362" s="120"/>
      <c r="GO362" s="120"/>
      <c r="GP362" s="120"/>
      <c r="GQ362" s="120"/>
      <c r="GR362" s="120"/>
      <c r="GS362" s="120"/>
      <c r="GT362" s="120"/>
      <c r="GU362" s="120"/>
      <c r="GV362" s="120"/>
      <c r="GW362" s="120"/>
      <c r="GX362" s="120"/>
      <c r="GY362" s="120"/>
      <c r="GZ362" s="120"/>
      <c r="HA362" s="120"/>
      <c r="HB362" s="120"/>
      <c r="HC362" s="120"/>
      <c r="HD362" s="120"/>
      <c r="HE362" s="120"/>
      <c r="HF362" s="120"/>
      <c r="HG362" s="120"/>
      <c r="HH362" s="120"/>
      <c r="HI362" s="120"/>
      <c r="HJ362" s="120"/>
      <c r="HK362" s="120"/>
      <c r="HL362" s="120"/>
      <c r="HM362" s="120"/>
      <c r="HN362" s="120"/>
      <c r="HO362" s="120"/>
      <c r="HP362" s="120"/>
      <c r="HQ362" s="120"/>
      <c r="HR362" s="120"/>
      <c r="HS362" s="120"/>
      <c r="HT362" s="120"/>
      <c r="HU362" s="120"/>
      <c r="HV362" s="120"/>
      <c r="HW362" s="120"/>
      <c r="HX362" s="120"/>
      <c r="HY362" s="120"/>
      <c r="HZ362" s="120"/>
      <c r="IA362" s="120"/>
      <c r="IB362" s="120"/>
      <c r="IC362" s="120"/>
      <c r="ID362" s="120"/>
      <c r="IE362" s="120"/>
      <c r="IF362" s="120"/>
      <c r="IG362" s="120"/>
      <c r="IH362" s="120"/>
      <c r="II362" s="120"/>
      <c r="IJ362" s="120"/>
      <c r="IK362" s="120"/>
      <c r="IL362" s="120"/>
      <c r="IM362" s="120"/>
      <c r="IN362" s="120"/>
      <c r="IO362" s="120"/>
      <c r="IP362" s="120"/>
      <c r="IQ362" s="120"/>
      <c r="IR362" s="120"/>
      <c r="IS362" s="120"/>
      <c r="IT362" s="120"/>
      <c r="IU362" s="120"/>
    </row>
    <row r="363" spans="1:255" s="330" customFormat="1" ht="12.75">
      <c r="A363" s="332" t="s">
        <v>2925</v>
      </c>
      <c r="B363" s="331"/>
      <c r="C363" s="331">
        <v>1</v>
      </c>
      <c r="D363" s="54"/>
      <c r="E363" s="186" t="s">
        <v>400</v>
      </c>
      <c r="F363" s="201" t="s">
        <v>400</v>
      </c>
      <c r="G363" s="54"/>
      <c r="H363" s="331" t="s">
        <v>2247</v>
      </c>
      <c r="I363" s="331" t="s">
        <v>1902</v>
      </c>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c r="BR363" s="120"/>
      <c r="BS363" s="120"/>
      <c r="BT363" s="120"/>
      <c r="BU363" s="120"/>
      <c r="BV363" s="120"/>
      <c r="BW363" s="120"/>
      <c r="BX363" s="120"/>
      <c r="BY363" s="120"/>
      <c r="BZ363" s="120"/>
      <c r="CA363" s="120"/>
      <c r="CB363" s="120"/>
      <c r="CC363" s="120"/>
      <c r="CD363" s="120"/>
      <c r="CE363" s="120"/>
      <c r="CF363" s="120"/>
      <c r="CG363" s="120"/>
      <c r="CH363" s="120"/>
      <c r="CI363" s="120"/>
      <c r="CJ363" s="120"/>
      <c r="CK363" s="120"/>
      <c r="CL363" s="120"/>
      <c r="CM363" s="120"/>
      <c r="CN363" s="120"/>
      <c r="CO363" s="120"/>
      <c r="CP363" s="120"/>
      <c r="CQ363" s="120"/>
      <c r="CR363" s="120"/>
      <c r="CS363" s="120"/>
      <c r="CT363" s="120"/>
      <c r="CU363" s="120"/>
      <c r="CV363" s="120"/>
      <c r="CW363" s="120"/>
      <c r="CX363" s="120"/>
      <c r="CY363" s="120"/>
      <c r="CZ363" s="120"/>
      <c r="DA363" s="120"/>
      <c r="DB363" s="120"/>
      <c r="DC363" s="120"/>
      <c r="DD363" s="120"/>
      <c r="DE363" s="120"/>
      <c r="DF363" s="120"/>
      <c r="DG363" s="120"/>
      <c r="DH363" s="120"/>
      <c r="DI363" s="120"/>
      <c r="DJ363" s="120"/>
      <c r="DK363" s="120"/>
      <c r="DL363" s="120"/>
      <c r="DM363" s="120"/>
      <c r="DN363" s="120"/>
      <c r="DO363" s="120"/>
      <c r="DP363" s="120"/>
      <c r="DQ363" s="120"/>
      <c r="DR363" s="120"/>
      <c r="DS363" s="120"/>
      <c r="DT363" s="120"/>
      <c r="DU363" s="120"/>
      <c r="DV363" s="120"/>
      <c r="DW363" s="120"/>
      <c r="DX363" s="120"/>
      <c r="DY363" s="120"/>
      <c r="DZ363" s="120"/>
      <c r="EA363" s="120"/>
      <c r="EB363" s="120"/>
      <c r="EC363" s="120"/>
      <c r="ED363" s="120"/>
      <c r="EE363" s="120"/>
      <c r="EF363" s="120"/>
      <c r="EG363" s="120"/>
      <c r="EH363" s="120"/>
      <c r="EI363" s="120"/>
      <c r="EJ363" s="120"/>
      <c r="EK363" s="120"/>
      <c r="EL363" s="120"/>
      <c r="EM363" s="120"/>
      <c r="EN363" s="120"/>
      <c r="EO363" s="120"/>
      <c r="EP363" s="120"/>
      <c r="EQ363" s="120"/>
      <c r="ER363" s="120"/>
      <c r="ES363" s="120"/>
      <c r="ET363" s="120"/>
      <c r="EU363" s="120"/>
      <c r="EV363" s="120"/>
      <c r="EW363" s="120"/>
      <c r="EX363" s="120"/>
      <c r="EY363" s="120"/>
      <c r="EZ363" s="120"/>
      <c r="FA363" s="120"/>
      <c r="FB363" s="120"/>
      <c r="FC363" s="120"/>
      <c r="FD363" s="120"/>
      <c r="FE363" s="120"/>
      <c r="FF363" s="120"/>
      <c r="FG363" s="120"/>
      <c r="FH363" s="120"/>
      <c r="FI363" s="120"/>
      <c r="FJ363" s="120"/>
      <c r="FK363" s="120"/>
      <c r="FL363" s="120"/>
      <c r="FM363" s="120"/>
      <c r="FN363" s="120"/>
      <c r="FO363" s="120"/>
      <c r="FP363" s="120"/>
      <c r="FQ363" s="120"/>
      <c r="FR363" s="120"/>
      <c r="FS363" s="120"/>
      <c r="FT363" s="120"/>
      <c r="FU363" s="120"/>
      <c r="FV363" s="120"/>
      <c r="FW363" s="120"/>
      <c r="FX363" s="120"/>
      <c r="FY363" s="120"/>
      <c r="FZ363" s="120"/>
      <c r="GA363" s="120"/>
      <c r="GB363" s="120"/>
      <c r="GC363" s="120"/>
      <c r="GD363" s="120"/>
      <c r="GE363" s="120"/>
      <c r="GF363" s="120"/>
      <c r="GG363" s="120"/>
      <c r="GH363" s="120"/>
      <c r="GI363" s="120"/>
      <c r="GJ363" s="120"/>
      <c r="GK363" s="120"/>
      <c r="GL363" s="120"/>
      <c r="GM363" s="120"/>
      <c r="GN363" s="120"/>
      <c r="GO363" s="120"/>
      <c r="GP363" s="120"/>
      <c r="GQ363" s="120"/>
      <c r="GR363" s="120"/>
      <c r="GS363" s="120"/>
      <c r="GT363" s="120"/>
      <c r="GU363" s="120"/>
      <c r="GV363" s="120"/>
      <c r="GW363" s="120"/>
      <c r="GX363" s="120"/>
      <c r="GY363" s="120"/>
      <c r="GZ363" s="120"/>
      <c r="HA363" s="120"/>
      <c r="HB363" s="120"/>
      <c r="HC363" s="120"/>
      <c r="HD363" s="120"/>
      <c r="HE363" s="120"/>
      <c r="HF363" s="120"/>
      <c r="HG363" s="120"/>
      <c r="HH363" s="120"/>
      <c r="HI363" s="120"/>
      <c r="HJ363" s="120"/>
      <c r="HK363" s="120"/>
      <c r="HL363" s="120"/>
      <c r="HM363" s="120"/>
      <c r="HN363" s="120"/>
      <c r="HO363" s="120"/>
      <c r="HP363" s="120"/>
      <c r="HQ363" s="120"/>
      <c r="HR363" s="120"/>
      <c r="HS363" s="120"/>
      <c r="HT363" s="120"/>
      <c r="HU363" s="120"/>
      <c r="HV363" s="120"/>
      <c r="HW363" s="120"/>
      <c r="HX363" s="120"/>
      <c r="HY363" s="120"/>
      <c r="HZ363" s="120"/>
      <c r="IA363" s="120"/>
      <c r="IB363" s="120"/>
      <c r="IC363" s="120"/>
      <c r="ID363" s="120"/>
      <c r="IE363" s="120"/>
      <c r="IF363" s="120"/>
      <c r="IG363" s="120"/>
      <c r="IH363" s="120"/>
      <c r="II363" s="120"/>
      <c r="IJ363" s="120"/>
      <c r="IK363" s="120"/>
      <c r="IL363" s="120"/>
      <c r="IM363" s="120"/>
      <c r="IN363" s="120"/>
      <c r="IO363" s="120"/>
      <c r="IP363" s="120"/>
      <c r="IQ363" s="120"/>
      <c r="IR363" s="120"/>
      <c r="IS363" s="120"/>
      <c r="IT363" s="120"/>
      <c r="IU363" s="120"/>
    </row>
    <row r="364" spans="1:255" ht="12.75">
      <c r="A364" s="59"/>
      <c r="B364" s="60"/>
      <c r="C364" s="61"/>
      <c r="D364" s="61"/>
      <c r="E364" s="62"/>
      <c r="F364" s="63"/>
      <c r="G364" s="61"/>
      <c r="H364" s="61"/>
      <c r="I364" s="61"/>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c r="AV364" s="56"/>
      <c r="AW364" s="56"/>
      <c r="AX364" s="56"/>
      <c r="AY364" s="56"/>
      <c r="AZ364" s="56"/>
      <c r="BA364" s="56"/>
      <c r="BB364" s="56"/>
      <c r="BC364" s="56"/>
      <c r="BD364" s="56"/>
      <c r="BE364" s="56"/>
      <c r="BF364" s="56"/>
      <c r="BG364" s="56"/>
      <c r="BH364" s="56"/>
      <c r="BI364" s="56"/>
      <c r="BJ364" s="56"/>
      <c r="BK364" s="56"/>
      <c r="BL364" s="56"/>
      <c r="BM364" s="56"/>
      <c r="BN364" s="56"/>
      <c r="BO364" s="56"/>
      <c r="BP364" s="56"/>
      <c r="BQ364" s="56"/>
      <c r="BR364" s="56"/>
      <c r="BS364" s="56"/>
      <c r="BT364" s="56"/>
      <c r="BU364" s="56"/>
      <c r="BV364" s="56"/>
      <c r="BW364" s="56"/>
      <c r="BX364" s="56"/>
      <c r="BY364" s="56"/>
      <c r="BZ364" s="56"/>
      <c r="CA364" s="56"/>
      <c r="CB364" s="56"/>
      <c r="CC364" s="56"/>
      <c r="CD364" s="56"/>
      <c r="CE364" s="56"/>
      <c r="CF364" s="56"/>
      <c r="CG364" s="56"/>
      <c r="CH364" s="56"/>
      <c r="CI364" s="56"/>
      <c r="CJ364" s="56"/>
      <c r="CK364" s="56"/>
      <c r="CL364" s="56"/>
      <c r="CM364" s="56"/>
      <c r="CN364" s="56"/>
      <c r="CO364" s="56"/>
      <c r="CP364" s="56"/>
      <c r="CQ364" s="56"/>
      <c r="CR364" s="56"/>
      <c r="CS364" s="56"/>
      <c r="CT364" s="56"/>
      <c r="CU364" s="56"/>
      <c r="CV364" s="56"/>
      <c r="CW364" s="56"/>
      <c r="CX364" s="56"/>
      <c r="CY364" s="56"/>
      <c r="CZ364" s="56"/>
      <c r="DA364" s="56"/>
      <c r="DB364" s="56"/>
      <c r="DC364" s="56"/>
      <c r="DD364" s="56"/>
      <c r="DE364" s="56"/>
      <c r="DF364" s="56"/>
      <c r="DG364" s="56"/>
      <c r="DH364" s="56"/>
      <c r="DI364" s="56"/>
      <c r="DJ364" s="56"/>
      <c r="DK364" s="56"/>
      <c r="DL364" s="56"/>
      <c r="DM364" s="56"/>
      <c r="DN364" s="56"/>
      <c r="DO364" s="56"/>
      <c r="DP364" s="56"/>
      <c r="DQ364" s="56"/>
      <c r="DR364" s="56"/>
      <c r="DS364" s="56"/>
      <c r="DT364" s="56"/>
      <c r="DU364" s="56"/>
      <c r="DV364" s="56"/>
      <c r="DW364" s="56"/>
      <c r="DX364" s="56"/>
      <c r="DY364" s="56"/>
      <c r="DZ364" s="56"/>
      <c r="EA364" s="56"/>
      <c r="EB364" s="56"/>
      <c r="EC364" s="56"/>
      <c r="ED364" s="56"/>
      <c r="EE364" s="56"/>
      <c r="EF364" s="56"/>
      <c r="EG364" s="56"/>
      <c r="EH364" s="56"/>
      <c r="EI364" s="56"/>
      <c r="EJ364" s="56"/>
      <c r="EK364" s="56"/>
      <c r="EL364" s="56"/>
      <c r="EM364" s="56"/>
      <c r="EN364" s="56"/>
      <c r="EO364" s="56"/>
      <c r="EP364" s="56"/>
      <c r="EQ364" s="56"/>
      <c r="ER364" s="56"/>
      <c r="ES364" s="56"/>
      <c r="ET364" s="56"/>
      <c r="EU364" s="56"/>
      <c r="EV364" s="56"/>
      <c r="EW364" s="56"/>
      <c r="EX364" s="56"/>
      <c r="EY364" s="56"/>
      <c r="EZ364" s="56"/>
      <c r="FA364" s="56"/>
      <c r="FB364" s="56"/>
      <c r="FC364" s="56"/>
      <c r="FD364" s="56"/>
      <c r="FE364" s="56"/>
      <c r="FF364" s="56"/>
      <c r="FG364" s="56"/>
      <c r="FH364" s="56"/>
      <c r="FI364" s="56"/>
      <c r="FJ364" s="56"/>
      <c r="FK364" s="56"/>
      <c r="FL364" s="56"/>
      <c r="FM364" s="56"/>
      <c r="FN364" s="56"/>
      <c r="FO364" s="56"/>
      <c r="FP364" s="56"/>
      <c r="FQ364" s="56"/>
      <c r="FR364" s="56"/>
      <c r="FS364" s="56"/>
      <c r="FT364" s="56"/>
      <c r="FU364" s="56"/>
      <c r="FV364" s="56"/>
      <c r="FW364" s="56"/>
      <c r="FX364" s="56"/>
      <c r="FY364" s="56"/>
      <c r="FZ364" s="56"/>
      <c r="GA364" s="56"/>
      <c r="GB364" s="56"/>
      <c r="GC364" s="56"/>
      <c r="GD364" s="56"/>
      <c r="GE364" s="56"/>
      <c r="GF364" s="56"/>
      <c r="GG364" s="56"/>
      <c r="GH364" s="56"/>
      <c r="GI364" s="56"/>
      <c r="GJ364" s="56"/>
      <c r="GK364" s="56"/>
      <c r="GL364" s="56"/>
      <c r="GM364" s="56"/>
      <c r="GN364" s="56"/>
      <c r="GO364" s="56"/>
      <c r="GP364" s="56"/>
      <c r="GQ364" s="56"/>
      <c r="GR364" s="56"/>
      <c r="GS364" s="56"/>
      <c r="GT364" s="56"/>
      <c r="GU364" s="56"/>
      <c r="GV364" s="56"/>
      <c r="GW364" s="56"/>
      <c r="GX364" s="56"/>
      <c r="GY364" s="56"/>
      <c r="GZ364" s="56"/>
      <c r="HA364" s="56"/>
      <c r="HB364" s="56"/>
      <c r="HC364" s="56"/>
      <c r="HD364" s="56"/>
      <c r="HE364" s="56"/>
      <c r="HF364" s="56"/>
      <c r="HG364" s="56"/>
      <c r="HH364" s="56"/>
      <c r="HI364" s="56"/>
      <c r="HJ364" s="56"/>
      <c r="HK364" s="56"/>
      <c r="HL364" s="56"/>
      <c r="HM364" s="56"/>
      <c r="HN364" s="56"/>
      <c r="HO364" s="56"/>
      <c r="HP364" s="56"/>
      <c r="HQ364" s="56"/>
      <c r="HR364" s="56"/>
      <c r="HS364" s="56"/>
      <c r="HT364" s="56"/>
      <c r="HU364" s="56"/>
      <c r="HV364" s="56"/>
      <c r="HW364" s="56"/>
      <c r="HX364" s="56"/>
      <c r="HY364" s="56"/>
      <c r="HZ364" s="56"/>
      <c r="IA364" s="56"/>
      <c r="IB364" s="56"/>
      <c r="IC364" s="56"/>
      <c r="ID364" s="56"/>
      <c r="IE364" s="56"/>
      <c r="IF364" s="56"/>
      <c r="IG364" s="56"/>
      <c r="IH364" s="56"/>
      <c r="II364" s="56"/>
      <c r="IJ364" s="56"/>
      <c r="IK364" s="56"/>
      <c r="IL364" s="56"/>
      <c r="IM364" s="56"/>
      <c r="IN364" s="56"/>
      <c r="IO364" s="56"/>
      <c r="IP364" s="56"/>
      <c r="IQ364" s="56"/>
      <c r="IR364" s="56"/>
      <c r="IS364" s="56"/>
      <c r="IT364" s="56"/>
      <c r="IU364" s="56"/>
    </row>
    <row r="365" spans="1:9" ht="12.75">
      <c r="A365" s="332" t="s">
        <v>2206</v>
      </c>
      <c r="B365" s="340" t="s">
        <v>2252</v>
      </c>
      <c r="C365" s="331">
        <v>11</v>
      </c>
      <c r="D365" s="331">
        <v>250</v>
      </c>
      <c r="E365" s="186" t="str">
        <f>"65056458AE01A00"</f>
        <v>65056458AE01A00</v>
      </c>
      <c r="F365" s="201" t="s">
        <v>2937</v>
      </c>
      <c r="G365" s="186" t="s">
        <v>1871</v>
      </c>
      <c r="H365" s="331" t="s">
        <v>2252</v>
      </c>
      <c r="I365" s="331" t="s">
        <v>1255</v>
      </c>
    </row>
    <row r="366" spans="1:9" ht="12.75">
      <c r="A366" s="332" t="s">
        <v>2206</v>
      </c>
      <c r="B366" s="340"/>
      <c r="C366" s="331">
        <v>11</v>
      </c>
      <c r="D366" s="331">
        <v>250</v>
      </c>
      <c r="E366" s="186" t="str">
        <f>"65056458AE02A00"</f>
        <v>65056458AE02A00</v>
      </c>
      <c r="F366" s="201" t="s">
        <v>2938</v>
      </c>
      <c r="G366" s="186" t="s">
        <v>1872</v>
      </c>
      <c r="H366" s="331" t="s">
        <v>2252</v>
      </c>
      <c r="I366" s="331" t="s">
        <v>1255</v>
      </c>
    </row>
    <row r="367" spans="1:9" ht="12.75">
      <c r="A367" s="332" t="s">
        <v>2206</v>
      </c>
      <c r="B367" s="340" t="s">
        <v>1639</v>
      </c>
      <c r="C367" s="331">
        <v>11</v>
      </c>
      <c r="D367" s="331">
        <v>250</v>
      </c>
      <c r="E367" s="186" t="str">
        <f>"65056457AE01A00"</f>
        <v>65056457AE01A00</v>
      </c>
      <c r="F367" s="201" t="s">
        <v>2939</v>
      </c>
      <c r="G367" s="186" t="s">
        <v>1871</v>
      </c>
      <c r="H367" s="331" t="s">
        <v>1639</v>
      </c>
      <c r="I367" s="331" t="s">
        <v>1255</v>
      </c>
    </row>
    <row r="368" spans="1:9" ht="12.75">
      <c r="A368" s="332" t="s">
        <v>2206</v>
      </c>
      <c r="B368" s="340"/>
      <c r="C368" s="331">
        <v>11</v>
      </c>
      <c r="D368" s="331">
        <v>250</v>
      </c>
      <c r="E368" s="186" t="str">
        <f>"65056457AE02A00"</f>
        <v>65056457AE02A00</v>
      </c>
      <c r="F368" s="201" t="s">
        <v>2940</v>
      </c>
      <c r="G368" s="186" t="s">
        <v>1872</v>
      </c>
      <c r="H368" s="331" t="s">
        <v>1639</v>
      </c>
      <c r="I368" s="331" t="s">
        <v>1255</v>
      </c>
    </row>
    <row r="369" spans="1:9" ht="12.75">
      <c r="A369" s="332" t="s">
        <v>2206</v>
      </c>
      <c r="B369" s="331" t="s">
        <v>2248</v>
      </c>
      <c r="C369" s="331" t="s">
        <v>2246</v>
      </c>
      <c r="D369" s="331">
        <v>350</v>
      </c>
      <c r="E369" s="186" t="str">
        <f>"65052775AE01A24"</f>
        <v>65052775AE01A24</v>
      </c>
      <c r="F369" s="201" t="s">
        <v>2941</v>
      </c>
      <c r="G369" s="187" t="s">
        <v>1871</v>
      </c>
      <c r="H369" s="331" t="s">
        <v>2247</v>
      </c>
      <c r="I369" s="331" t="s">
        <v>2128</v>
      </c>
    </row>
    <row r="370" spans="1:9" ht="12.75">
      <c r="A370" s="332" t="s">
        <v>2206</v>
      </c>
      <c r="B370" s="331" t="s">
        <v>2248</v>
      </c>
      <c r="C370" s="331" t="s">
        <v>2246</v>
      </c>
      <c r="D370" s="331">
        <v>350</v>
      </c>
      <c r="E370" s="186" t="str">
        <f>"65052775AE02A24"</f>
        <v>65052775AE02A24</v>
      </c>
      <c r="F370" s="201" t="s">
        <v>2942</v>
      </c>
      <c r="G370" s="186" t="s">
        <v>1872</v>
      </c>
      <c r="H370" s="331" t="s">
        <v>2247</v>
      </c>
      <c r="I370" s="331" t="s">
        <v>2128</v>
      </c>
    </row>
    <row r="371" spans="1:9" ht="12.75">
      <c r="A371" s="332" t="s">
        <v>2206</v>
      </c>
      <c r="B371" s="331" t="s">
        <v>2250</v>
      </c>
      <c r="C371" s="331" t="s">
        <v>2246</v>
      </c>
      <c r="D371" s="331">
        <v>175</v>
      </c>
      <c r="E371" s="186" t="s">
        <v>2943</v>
      </c>
      <c r="F371" s="201" t="s">
        <v>2944</v>
      </c>
      <c r="G371" s="186" t="s">
        <v>1871</v>
      </c>
      <c r="H371" s="331" t="s">
        <v>2247</v>
      </c>
      <c r="I371" s="331" t="s">
        <v>1258</v>
      </c>
    </row>
    <row r="372" spans="1:9" ht="12.75">
      <c r="A372" s="332" t="s">
        <v>2206</v>
      </c>
      <c r="B372" s="331" t="s">
        <v>2250</v>
      </c>
      <c r="C372" s="331" t="s">
        <v>2246</v>
      </c>
      <c r="D372" s="331">
        <v>175</v>
      </c>
      <c r="E372" s="186" t="s">
        <v>2945</v>
      </c>
      <c r="F372" s="201" t="s">
        <v>2946</v>
      </c>
      <c r="G372" s="186" t="s">
        <v>1872</v>
      </c>
      <c r="H372" s="331" t="s">
        <v>2247</v>
      </c>
      <c r="I372" s="331" t="s">
        <v>1258</v>
      </c>
    </row>
    <row r="373" spans="1:9" ht="12.75">
      <c r="A373" s="332" t="s">
        <v>2206</v>
      </c>
      <c r="B373" s="331" t="s">
        <v>2248</v>
      </c>
      <c r="C373" s="331" t="s">
        <v>2246</v>
      </c>
      <c r="D373" s="331">
        <v>350</v>
      </c>
      <c r="E373" s="186" t="str">
        <f>"65052741AE01A24"</f>
        <v>65052741AE01A24</v>
      </c>
      <c r="F373" s="201" t="s">
        <v>2947</v>
      </c>
      <c r="G373" s="186" t="s">
        <v>1871</v>
      </c>
      <c r="H373" s="331" t="s">
        <v>2247</v>
      </c>
      <c r="I373" s="331" t="s">
        <v>1258</v>
      </c>
    </row>
    <row r="374" spans="1:9" ht="12.75">
      <c r="A374" s="332" t="s">
        <v>2206</v>
      </c>
      <c r="B374" s="331" t="s">
        <v>2248</v>
      </c>
      <c r="C374" s="331" t="s">
        <v>2246</v>
      </c>
      <c r="D374" s="331">
        <v>350</v>
      </c>
      <c r="E374" s="186" t="str">
        <f>"65052741AE02A24"</f>
        <v>65052741AE02A24</v>
      </c>
      <c r="F374" s="201" t="s">
        <v>2948</v>
      </c>
      <c r="G374" s="186" t="s">
        <v>1872</v>
      </c>
      <c r="H374" s="331" t="s">
        <v>2247</v>
      </c>
      <c r="I374" s="331" t="s">
        <v>1258</v>
      </c>
    </row>
    <row r="375" spans="1:9" ht="12.75">
      <c r="A375" s="332" t="s">
        <v>2206</v>
      </c>
      <c r="B375" s="340" t="s">
        <v>1627</v>
      </c>
      <c r="C375" s="331">
        <v>11</v>
      </c>
      <c r="D375" s="351"/>
      <c r="E375" s="186" t="s">
        <v>2949</v>
      </c>
      <c r="F375" s="201" t="s">
        <v>2950</v>
      </c>
      <c r="G375" s="331"/>
      <c r="H375" s="331" t="s">
        <v>1639</v>
      </c>
      <c r="I375" s="331" t="s">
        <v>1226</v>
      </c>
    </row>
    <row r="376" spans="1:9" ht="12.75">
      <c r="A376" s="332" t="s">
        <v>2206</v>
      </c>
      <c r="B376" s="331"/>
      <c r="C376" s="331">
        <v>11</v>
      </c>
      <c r="D376" s="351"/>
      <c r="E376" s="186" t="s">
        <v>2951</v>
      </c>
      <c r="F376" s="201" t="s">
        <v>2952</v>
      </c>
      <c r="G376" s="331"/>
      <c r="H376" s="331" t="s">
        <v>2252</v>
      </c>
      <c r="I376" s="331" t="s">
        <v>1226</v>
      </c>
    </row>
    <row r="377" spans="1:9" ht="12.75">
      <c r="A377" s="332" t="s">
        <v>2206</v>
      </c>
      <c r="B377" s="331"/>
      <c r="C377" s="331">
        <v>11</v>
      </c>
      <c r="D377" s="351"/>
      <c r="E377" s="186" t="s">
        <v>400</v>
      </c>
      <c r="F377" s="201" t="s">
        <v>400</v>
      </c>
      <c r="G377" s="331"/>
      <c r="H377" s="331" t="s">
        <v>2247</v>
      </c>
      <c r="I377" s="331" t="s">
        <v>1902</v>
      </c>
    </row>
    <row r="378" spans="1:255" ht="12.75">
      <c r="A378" s="59"/>
      <c r="B378" s="60"/>
      <c r="C378" s="61"/>
      <c r="D378" s="61"/>
      <c r="E378" s="62"/>
      <c r="F378" s="63"/>
      <c r="G378" s="61"/>
      <c r="H378" s="61"/>
      <c r="I378" s="61"/>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c r="AS378" s="56"/>
      <c r="AT378" s="56"/>
      <c r="AU378" s="56"/>
      <c r="AV378" s="56"/>
      <c r="AW378" s="56"/>
      <c r="AX378" s="56"/>
      <c r="AY378" s="56"/>
      <c r="AZ378" s="56"/>
      <c r="BA378" s="56"/>
      <c r="BB378" s="56"/>
      <c r="BC378" s="56"/>
      <c r="BD378" s="56"/>
      <c r="BE378" s="56"/>
      <c r="BF378" s="56"/>
      <c r="BG378" s="56"/>
      <c r="BH378" s="56"/>
      <c r="BI378" s="56"/>
      <c r="BJ378" s="56"/>
      <c r="BK378" s="56"/>
      <c r="BL378" s="56"/>
      <c r="BM378" s="56"/>
      <c r="BN378" s="56"/>
      <c r="BO378" s="56"/>
      <c r="BP378" s="56"/>
      <c r="BQ378" s="56"/>
      <c r="BR378" s="56"/>
      <c r="BS378" s="56"/>
      <c r="BT378" s="56"/>
      <c r="BU378" s="56"/>
      <c r="BV378" s="56"/>
      <c r="BW378" s="56"/>
      <c r="BX378" s="56"/>
      <c r="BY378" s="56"/>
      <c r="BZ378" s="56"/>
      <c r="CA378" s="56"/>
      <c r="CB378" s="56"/>
      <c r="CC378" s="56"/>
      <c r="CD378" s="56"/>
      <c r="CE378" s="56"/>
      <c r="CF378" s="56"/>
      <c r="CG378" s="56"/>
      <c r="CH378" s="56"/>
      <c r="CI378" s="56"/>
      <c r="CJ378" s="56"/>
      <c r="CK378" s="56"/>
      <c r="CL378" s="56"/>
      <c r="CM378" s="56"/>
      <c r="CN378" s="56"/>
      <c r="CO378" s="56"/>
      <c r="CP378" s="56"/>
      <c r="CQ378" s="56"/>
      <c r="CR378" s="56"/>
      <c r="CS378" s="56"/>
      <c r="CT378" s="56"/>
      <c r="CU378" s="56"/>
      <c r="CV378" s="56"/>
      <c r="CW378" s="56"/>
      <c r="CX378" s="56"/>
      <c r="CY378" s="56"/>
      <c r="CZ378" s="56"/>
      <c r="DA378" s="56"/>
      <c r="DB378" s="56"/>
      <c r="DC378" s="56"/>
      <c r="DD378" s="56"/>
      <c r="DE378" s="56"/>
      <c r="DF378" s="56"/>
      <c r="DG378" s="56"/>
      <c r="DH378" s="56"/>
      <c r="DI378" s="56"/>
      <c r="DJ378" s="56"/>
      <c r="DK378" s="56"/>
      <c r="DL378" s="56"/>
      <c r="DM378" s="56"/>
      <c r="DN378" s="56"/>
      <c r="DO378" s="56"/>
      <c r="DP378" s="56"/>
      <c r="DQ378" s="56"/>
      <c r="DR378" s="56"/>
      <c r="DS378" s="56"/>
      <c r="DT378" s="56"/>
      <c r="DU378" s="56"/>
      <c r="DV378" s="56"/>
      <c r="DW378" s="56"/>
      <c r="DX378" s="56"/>
      <c r="DY378" s="56"/>
      <c r="DZ378" s="56"/>
      <c r="EA378" s="56"/>
      <c r="EB378" s="56"/>
      <c r="EC378" s="56"/>
      <c r="ED378" s="56"/>
      <c r="EE378" s="56"/>
      <c r="EF378" s="56"/>
      <c r="EG378" s="56"/>
      <c r="EH378" s="56"/>
      <c r="EI378" s="56"/>
      <c r="EJ378" s="56"/>
      <c r="EK378" s="56"/>
      <c r="EL378" s="56"/>
      <c r="EM378" s="56"/>
      <c r="EN378" s="56"/>
      <c r="EO378" s="56"/>
      <c r="EP378" s="56"/>
      <c r="EQ378" s="56"/>
      <c r="ER378" s="56"/>
      <c r="ES378" s="56"/>
      <c r="ET378" s="56"/>
      <c r="EU378" s="56"/>
      <c r="EV378" s="56"/>
      <c r="EW378" s="56"/>
      <c r="EX378" s="56"/>
      <c r="EY378" s="56"/>
      <c r="EZ378" s="56"/>
      <c r="FA378" s="56"/>
      <c r="FB378" s="56"/>
      <c r="FC378" s="56"/>
      <c r="FD378" s="56"/>
      <c r="FE378" s="56"/>
      <c r="FF378" s="56"/>
      <c r="FG378" s="56"/>
      <c r="FH378" s="56"/>
      <c r="FI378" s="56"/>
      <c r="FJ378" s="56"/>
      <c r="FK378" s="56"/>
      <c r="FL378" s="56"/>
      <c r="FM378" s="56"/>
      <c r="FN378" s="56"/>
      <c r="FO378" s="56"/>
      <c r="FP378" s="56"/>
      <c r="FQ378" s="56"/>
      <c r="FR378" s="56"/>
      <c r="FS378" s="56"/>
      <c r="FT378" s="56"/>
      <c r="FU378" s="56"/>
      <c r="FV378" s="56"/>
      <c r="FW378" s="56"/>
      <c r="FX378" s="56"/>
      <c r="FY378" s="56"/>
      <c r="FZ378" s="56"/>
      <c r="GA378" s="56"/>
      <c r="GB378" s="56"/>
      <c r="GC378" s="56"/>
      <c r="GD378" s="56"/>
      <c r="GE378" s="56"/>
      <c r="GF378" s="56"/>
      <c r="GG378" s="56"/>
      <c r="GH378" s="56"/>
      <c r="GI378" s="56"/>
      <c r="GJ378" s="56"/>
      <c r="GK378" s="56"/>
      <c r="GL378" s="56"/>
      <c r="GM378" s="56"/>
      <c r="GN378" s="56"/>
      <c r="GO378" s="56"/>
      <c r="GP378" s="56"/>
      <c r="GQ378" s="56"/>
      <c r="GR378" s="56"/>
      <c r="GS378" s="56"/>
      <c r="GT378" s="56"/>
      <c r="GU378" s="56"/>
      <c r="GV378" s="56"/>
      <c r="GW378" s="56"/>
      <c r="GX378" s="56"/>
      <c r="GY378" s="56"/>
      <c r="GZ378" s="56"/>
      <c r="HA378" s="56"/>
      <c r="HB378" s="56"/>
      <c r="HC378" s="56"/>
      <c r="HD378" s="56"/>
      <c r="HE378" s="56"/>
      <c r="HF378" s="56"/>
      <c r="HG378" s="56"/>
      <c r="HH378" s="56"/>
      <c r="HI378" s="56"/>
      <c r="HJ378" s="56"/>
      <c r="HK378" s="56"/>
      <c r="HL378" s="56"/>
      <c r="HM378" s="56"/>
      <c r="HN378" s="56"/>
      <c r="HO378" s="56"/>
      <c r="HP378" s="56"/>
      <c r="HQ378" s="56"/>
      <c r="HR378" s="56"/>
      <c r="HS378" s="56"/>
      <c r="HT378" s="56"/>
      <c r="HU378" s="56"/>
      <c r="HV378" s="56"/>
      <c r="HW378" s="56"/>
      <c r="HX378" s="56"/>
      <c r="HY378" s="56"/>
      <c r="HZ378" s="56"/>
      <c r="IA378" s="56"/>
      <c r="IB378" s="56"/>
      <c r="IC378" s="56"/>
      <c r="ID378" s="56"/>
      <c r="IE378" s="56"/>
      <c r="IF378" s="56"/>
      <c r="IG378" s="56"/>
      <c r="IH378" s="56"/>
      <c r="II378" s="56"/>
      <c r="IJ378" s="56"/>
      <c r="IK378" s="56"/>
      <c r="IL378" s="56"/>
      <c r="IM378" s="56"/>
      <c r="IN378" s="56"/>
      <c r="IO378" s="56"/>
      <c r="IP378" s="56"/>
      <c r="IQ378" s="56"/>
      <c r="IR378" s="56"/>
      <c r="IS378" s="56"/>
      <c r="IT378" s="56"/>
      <c r="IU378" s="56"/>
    </row>
    <row r="379" spans="1:255" ht="12.75">
      <c r="A379" s="59"/>
      <c r="B379" s="60"/>
      <c r="C379" s="61"/>
      <c r="D379" s="61"/>
      <c r="E379" s="62"/>
      <c r="F379" s="63"/>
      <c r="G379" s="61"/>
      <c r="H379" s="61"/>
      <c r="I379" s="61"/>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c r="AS379" s="56"/>
      <c r="AT379" s="56"/>
      <c r="AU379" s="56"/>
      <c r="AV379" s="56"/>
      <c r="AW379" s="56"/>
      <c r="AX379" s="56"/>
      <c r="AY379" s="56"/>
      <c r="AZ379" s="56"/>
      <c r="BA379" s="56"/>
      <c r="BB379" s="56"/>
      <c r="BC379" s="56"/>
      <c r="BD379" s="56"/>
      <c r="BE379" s="56"/>
      <c r="BF379" s="56"/>
      <c r="BG379" s="56"/>
      <c r="BH379" s="56"/>
      <c r="BI379" s="56"/>
      <c r="BJ379" s="56"/>
      <c r="BK379" s="56"/>
      <c r="BL379" s="56"/>
      <c r="BM379" s="56"/>
      <c r="BN379" s="56"/>
      <c r="BO379" s="56"/>
      <c r="BP379" s="56"/>
      <c r="BQ379" s="56"/>
      <c r="BR379" s="56"/>
      <c r="BS379" s="56"/>
      <c r="BT379" s="56"/>
      <c r="BU379" s="56"/>
      <c r="BV379" s="56"/>
      <c r="BW379" s="56"/>
      <c r="BX379" s="56"/>
      <c r="BY379" s="56"/>
      <c r="BZ379" s="56"/>
      <c r="CA379" s="56"/>
      <c r="CB379" s="56"/>
      <c r="CC379" s="56"/>
      <c r="CD379" s="56"/>
      <c r="CE379" s="56"/>
      <c r="CF379" s="56"/>
      <c r="CG379" s="56"/>
      <c r="CH379" s="56"/>
      <c r="CI379" s="56"/>
      <c r="CJ379" s="56"/>
      <c r="CK379" s="56"/>
      <c r="CL379" s="56"/>
      <c r="CM379" s="56"/>
      <c r="CN379" s="56"/>
      <c r="CO379" s="56"/>
      <c r="CP379" s="56"/>
      <c r="CQ379" s="56"/>
      <c r="CR379" s="56"/>
      <c r="CS379" s="56"/>
      <c r="CT379" s="56"/>
      <c r="CU379" s="56"/>
      <c r="CV379" s="56"/>
      <c r="CW379" s="56"/>
      <c r="CX379" s="56"/>
      <c r="CY379" s="56"/>
      <c r="CZ379" s="56"/>
      <c r="DA379" s="56"/>
      <c r="DB379" s="56"/>
      <c r="DC379" s="56"/>
      <c r="DD379" s="56"/>
      <c r="DE379" s="56"/>
      <c r="DF379" s="56"/>
      <c r="DG379" s="56"/>
      <c r="DH379" s="56"/>
      <c r="DI379" s="56"/>
      <c r="DJ379" s="56"/>
      <c r="DK379" s="56"/>
      <c r="DL379" s="56"/>
      <c r="DM379" s="56"/>
      <c r="DN379" s="56"/>
      <c r="DO379" s="56"/>
      <c r="DP379" s="56"/>
      <c r="DQ379" s="56"/>
      <c r="DR379" s="56"/>
      <c r="DS379" s="56"/>
      <c r="DT379" s="56"/>
      <c r="DU379" s="56"/>
      <c r="DV379" s="56"/>
      <c r="DW379" s="56"/>
      <c r="DX379" s="56"/>
      <c r="DY379" s="56"/>
      <c r="DZ379" s="56"/>
      <c r="EA379" s="56"/>
      <c r="EB379" s="56"/>
      <c r="EC379" s="56"/>
      <c r="ED379" s="56"/>
      <c r="EE379" s="56"/>
      <c r="EF379" s="56"/>
      <c r="EG379" s="56"/>
      <c r="EH379" s="56"/>
      <c r="EI379" s="56"/>
      <c r="EJ379" s="56"/>
      <c r="EK379" s="56"/>
      <c r="EL379" s="56"/>
      <c r="EM379" s="56"/>
      <c r="EN379" s="56"/>
      <c r="EO379" s="56"/>
      <c r="EP379" s="56"/>
      <c r="EQ379" s="56"/>
      <c r="ER379" s="56"/>
      <c r="ES379" s="56"/>
      <c r="ET379" s="56"/>
      <c r="EU379" s="56"/>
      <c r="EV379" s="56"/>
      <c r="EW379" s="56"/>
      <c r="EX379" s="56"/>
      <c r="EY379" s="56"/>
      <c r="EZ379" s="56"/>
      <c r="FA379" s="56"/>
      <c r="FB379" s="56"/>
      <c r="FC379" s="56"/>
      <c r="FD379" s="56"/>
      <c r="FE379" s="56"/>
      <c r="FF379" s="56"/>
      <c r="FG379" s="56"/>
      <c r="FH379" s="56"/>
      <c r="FI379" s="56"/>
      <c r="FJ379" s="56"/>
      <c r="FK379" s="56"/>
      <c r="FL379" s="56"/>
      <c r="FM379" s="56"/>
      <c r="FN379" s="56"/>
      <c r="FO379" s="56"/>
      <c r="FP379" s="56"/>
      <c r="FQ379" s="56"/>
      <c r="FR379" s="56"/>
      <c r="FS379" s="56"/>
      <c r="FT379" s="56"/>
      <c r="FU379" s="56"/>
      <c r="FV379" s="56"/>
      <c r="FW379" s="56"/>
      <c r="FX379" s="56"/>
      <c r="FY379" s="56"/>
      <c r="FZ379" s="56"/>
      <c r="GA379" s="56"/>
      <c r="GB379" s="56"/>
      <c r="GC379" s="56"/>
      <c r="GD379" s="56"/>
      <c r="GE379" s="56"/>
      <c r="GF379" s="56"/>
      <c r="GG379" s="56"/>
      <c r="GH379" s="56"/>
      <c r="GI379" s="56"/>
      <c r="GJ379" s="56"/>
      <c r="GK379" s="56"/>
      <c r="GL379" s="56"/>
      <c r="GM379" s="56"/>
      <c r="GN379" s="56"/>
      <c r="GO379" s="56"/>
      <c r="GP379" s="56"/>
      <c r="GQ379" s="56"/>
      <c r="GR379" s="56"/>
      <c r="GS379" s="56"/>
      <c r="GT379" s="56"/>
      <c r="GU379" s="56"/>
      <c r="GV379" s="56"/>
      <c r="GW379" s="56"/>
      <c r="GX379" s="56"/>
      <c r="GY379" s="56"/>
      <c r="GZ379" s="56"/>
      <c r="HA379" s="56"/>
      <c r="HB379" s="56"/>
      <c r="HC379" s="56"/>
      <c r="HD379" s="56"/>
      <c r="HE379" s="56"/>
      <c r="HF379" s="56"/>
      <c r="HG379" s="56"/>
      <c r="HH379" s="56"/>
      <c r="HI379" s="56"/>
      <c r="HJ379" s="56"/>
      <c r="HK379" s="56"/>
      <c r="HL379" s="56"/>
      <c r="HM379" s="56"/>
      <c r="HN379" s="56"/>
      <c r="HO379" s="56"/>
      <c r="HP379" s="56"/>
      <c r="HQ379" s="56"/>
      <c r="HR379" s="56"/>
      <c r="HS379" s="56"/>
      <c r="HT379" s="56"/>
      <c r="HU379" s="56"/>
      <c r="HV379" s="56"/>
      <c r="HW379" s="56"/>
      <c r="HX379" s="56"/>
      <c r="HY379" s="56"/>
      <c r="HZ379" s="56"/>
      <c r="IA379" s="56"/>
      <c r="IB379" s="56"/>
      <c r="IC379" s="56"/>
      <c r="ID379" s="56"/>
      <c r="IE379" s="56"/>
      <c r="IF379" s="56"/>
      <c r="IG379" s="56"/>
      <c r="IH379" s="56"/>
      <c r="II379" s="56"/>
      <c r="IJ379" s="56"/>
      <c r="IK379" s="56"/>
      <c r="IL379" s="56"/>
      <c r="IM379" s="56"/>
      <c r="IN379" s="56"/>
      <c r="IO379" s="56"/>
      <c r="IP379" s="56"/>
      <c r="IQ379" s="56"/>
      <c r="IR379" s="56"/>
      <c r="IS379" s="56"/>
      <c r="IT379" s="56"/>
      <c r="IU379" s="56"/>
    </row>
    <row r="380" spans="1:255" s="330" customFormat="1" ht="12.75">
      <c r="A380" s="199" t="s">
        <v>3407</v>
      </c>
      <c r="B380" s="69"/>
      <c r="C380" s="54">
        <v>3.5</v>
      </c>
      <c r="D380" s="331">
        <v>3600</v>
      </c>
      <c r="E380" s="187" t="s">
        <v>858</v>
      </c>
      <c r="F380" s="200" t="s">
        <v>1088</v>
      </c>
      <c r="G380" s="187" t="s">
        <v>1871</v>
      </c>
      <c r="H380" s="331" t="s">
        <v>2246</v>
      </c>
      <c r="I380" s="331" t="s">
        <v>1255</v>
      </c>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c r="BR380" s="120"/>
      <c r="BS380" s="120"/>
      <c r="BT380" s="120"/>
      <c r="BU380" s="120"/>
      <c r="BV380" s="120"/>
      <c r="BW380" s="120"/>
      <c r="BX380" s="120"/>
      <c r="BY380" s="120"/>
      <c r="BZ380" s="120"/>
      <c r="CA380" s="120"/>
      <c r="CB380" s="120"/>
      <c r="CC380" s="120"/>
      <c r="CD380" s="120"/>
      <c r="CE380" s="120"/>
      <c r="CF380" s="120"/>
      <c r="CG380" s="120"/>
      <c r="CH380" s="120"/>
      <c r="CI380" s="120"/>
      <c r="CJ380" s="120"/>
      <c r="CK380" s="120"/>
      <c r="CL380" s="120"/>
      <c r="CM380" s="120"/>
      <c r="CN380" s="120"/>
      <c r="CO380" s="120"/>
      <c r="CP380" s="120"/>
      <c r="CQ380" s="120"/>
      <c r="CR380" s="120"/>
      <c r="CS380" s="120"/>
      <c r="CT380" s="120"/>
      <c r="CU380" s="120"/>
      <c r="CV380" s="120"/>
      <c r="CW380" s="120"/>
      <c r="CX380" s="120"/>
      <c r="CY380" s="120"/>
      <c r="CZ380" s="120"/>
      <c r="DA380" s="120"/>
      <c r="DB380" s="120"/>
      <c r="DC380" s="120"/>
      <c r="DD380" s="120"/>
      <c r="DE380" s="120"/>
      <c r="DF380" s="120"/>
      <c r="DG380" s="120"/>
      <c r="DH380" s="120"/>
      <c r="DI380" s="120"/>
      <c r="DJ380" s="120"/>
      <c r="DK380" s="120"/>
      <c r="DL380" s="120"/>
      <c r="DM380" s="120"/>
      <c r="DN380" s="120"/>
      <c r="DO380" s="120"/>
      <c r="DP380" s="120"/>
      <c r="DQ380" s="120"/>
      <c r="DR380" s="120"/>
      <c r="DS380" s="120"/>
      <c r="DT380" s="120"/>
      <c r="DU380" s="120"/>
      <c r="DV380" s="120"/>
      <c r="DW380" s="120"/>
      <c r="DX380" s="120"/>
      <c r="DY380" s="120"/>
      <c r="DZ380" s="120"/>
      <c r="EA380" s="120"/>
      <c r="EB380" s="120"/>
      <c r="EC380" s="120"/>
      <c r="ED380" s="120"/>
      <c r="EE380" s="120"/>
      <c r="EF380" s="120"/>
      <c r="EG380" s="120"/>
      <c r="EH380" s="120"/>
      <c r="EI380" s="120"/>
      <c r="EJ380" s="120"/>
      <c r="EK380" s="120"/>
      <c r="EL380" s="120"/>
      <c r="EM380" s="120"/>
      <c r="EN380" s="120"/>
      <c r="EO380" s="120"/>
      <c r="EP380" s="120"/>
      <c r="EQ380" s="120"/>
      <c r="ER380" s="120"/>
      <c r="ES380" s="120"/>
      <c r="ET380" s="120"/>
      <c r="EU380" s="120"/>
      <c r="EV380" s="120"/>
      <c r="EW380" s="120"/>
      <c r="EX380" s="120"/>
      <c r="EY380" s="120"/>
      <c r="EZ380" s="120"/>
      <c r="FA380" s="120"/>
      <c r="FB380" s="120"/>
      <c r="FC380" s="120"/>
      <c r="FD380" s="120"/>
      <c r="FE380" s="120"/>
      <c r="FF380" s="120"/>
      <c r="FG380" s="120"/>
      <c r="FH380" s="120"/>
      <c r="FI380" s="120"/>
      <c r="FJ380" s="120"/>
      <c r="FK380" s="120"/>
      <c r="FL380" s="120"/>
      <c r="FM380" s="120"/>
      <c r="FN380" s="120"/>
      <c r="FO380" s="120"/>
      <c r="FP380" s="120"/>
      <c r="FQ380" s="120"/>
      <c r="FR380" s="120"/>
      <c r="FS380" s="120"/>
      <c r="FT380" s="120"/>
      <c r="FU380" s="120"/>
      <c r="FV380" s="120"/>
      <c r="FW380" s="120"/>
      <c r="FX380" s="120"/>
      <c r="FY380" s="120"/>
      <c r="FZ380" s="120"/>
      <c r="GA380" s="120"/>
      <c r="GB380" s="120"/>
      <c r="GC380" s="120"/>
      <c r="GD380" s="120"/>
      <c r="GE380" s="120"/>
      <c r="GF380" s="120"/>
      <c r="GG380" s="120"/>
      <c r="GH380" s="120"/>
      <c r="GI380" s="120"/>
      <c r="GJ380" s="120"/>
      <c r="GK380" s="120"/>
      <c r="GL380" s="120"/>
      <c r="GM380" s="120"/>
      <c r="GN380" s="120"/>
      <c r="GO380" s="120"/>
      <c r="GP380" s="120"/>
      <c r="GQ380" s="120"/>
      <c r="GR380" s="120"/>
      <c r="GS380" s="120"/>
      <c r="GT380" s="120"/>
      <c r="GU380" s="120"/>
      <c r="GV380" s="120"/>
      <c r="GW380" s="120"/>
      <c r="GX380" s="120"/>
      <c r="GY380" s="120"/>
      <c r="GZ380" s="120"/>
      <c r="HA380" s="120"/>
      <c r="HB380" s="120"/>
      <c r="HC380" s="120"/>
      <c r="HD380" s="120"/>
      <c r="HE380" s="120"/>
      <c r="HF380" s="120"/>
      <c r="HG380" s="120"/>
      <c r="HH380" s="120"/>
      <c r="HI380" s="120"/>
      <c r="HJ380" s="120"/>
      <c r="HK380" s="120"/>
      <c r="HL380" s="120"/>
      <c r="HM380" s="120"/>
      <c r="HN380" s="120"/>
      <c r="HO380" s="120"/>
      <c r="HP380" s="120"/>
      <c r="HQ380" s="120"/>
      <c r="HR380" s="120"/>
      <c r="HS380" s="120"/>
      <c r="HT380" s="120"/>
      <c r="HU380" s="120"/>
      <c r="HV380" s="120"/>
      <c r="HW380" s="120"/>
      <c r="HX380" s="120"/>
      <c r="HY380" s="120"/>
      <c r="HZ380" s="120"/>
      <c r="IA380" s="120"/>
      <c r="IB380" s="120"/>
      <c r="IC380" s="120"/>
      <c r="ID380" s="120"/>
      <c r="IE380" s="120"/>
      <c r="IF380" s="120"/>
      <c r="IG380" s="120"/>
      <c r="IH380" s="120"/>
      <c r="II380" s="120"/>
      <c r="IJ380" s="120"/>
      <c r="IK380" s="120"/>
      <c r="IL380" s="120"/>
      <c r="IM380" s="120"/>
      <c r="IN380" s="120"/>
      <c r="IO380" s="120"/>
      <c r="IP380" s="120"/>
      <c r="IQ380" s="120"/>
      <c r="IR380" s="120"/>
      <c r="IS380" s="120"/>
      <c r="IT380" s="120"/>
      <c r="IU380" s="120"/>
    </row>
    <row r="381" spans="1:255" s="330" customFormat="1" ht="12.75">
      <c r="A381" s="199" t="s">
        <v>3407</v>
      </c>
      <c r="B381" s="69"/>
      <c r="C381" s="54">
        <v>3.5</v>
      </c>
      <c r="D381" s="331">
        <v>3600</v>
      </c>
      <c r="E381" s="187" t="s">
        <v>859</v>
      </c>
      <c r="F381" s="200" t="s">
        <v>1089</v>
      </c>
      <c r="G381" s="187" t="s">
        <v>1872</v>
      </c>
      <c r="H381" s="331" t="s">
        <v>2246</v>
      </c>
      <c r="I381" s="331" t="s">
        <v>1255</v>
      </c>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c r="BR381" s="120"/>
      <c r="BS381" s="120"/>
      <c r="BT381" s="120"/>
      <c r="BU381" s="120"/>
      <c r="BV381" s="120"/>
      <c r="BW381" s="120"/>
      <c r="BX381" s="120"/>
      <c r="BY381" s="120"/>
      <c r="BZ381" s="120"/>
      <c r="CA381" s="120"/>
      <c r="CB381" s="120"/>
      <c r="CC381" s="120"/>
      <c r="CD381" s="120"/>
      <c r="CE381" s="120"/>
      <c r="CF381" s="120"/>
      <c r="CG381" s="120"/>
      <c r="CH381" s="120"/>
      <c r="CI381" s="120"/>
      <c r="CJ381" s="120"/>
      <c r="CK381" s="120"/>
      <c r="CL381" s="120"/>
      <c r="CM381" s="120"/>
      <c r="CN381" s="120"/>
      <c r="CO381" s="120"/>
      <c r="CP381" s="120"/>
      <c r="CQ381" s="120"/>
      <c r="CR381" s="120"/>
      <c r="CS381" s="120"/>
      <c r="CT381" s="120"/>
      <c r="CU381" s="120"/>
      <c r="CV381" s="120"/>
      <c r="CW381" s="120"/>
      <c r="CX381" s="120"/>
      <c r="CY381" s="120"/>
      <c r="CZ381" s="120"/>
      <c r="DA381" s="120"/>
      <c r="DB381" s="120"/>
      <c r="DC381" s="120"/>
      <c r="DD381" s="120"/>
      <c r="DE381" s="120"/>
      <c r="DF381" s="120"/>
      <c r="DG381" s="120"/>
      <c r="DH381" s="120"/>
      <c r="DI381" s="120"/>
      <c r="DJ381" s="120"/>
      <c r="DK381" s="120"/>
      <c r="DL381" s="120"/>
      <c r="DM381" s="120"/>
      <c r="DN381" s="120"/>
      <c r="DO381" s="120"/>
      <c r="DP381" s="120"/>
      <c r="DQ381" s="120"/>
      <c r="DR381" s="120"/>
      <c r="DS381" s="120"/>
      <c r="DT381" s="120"/>
      <c r="DU381" s="120"/>
      <c r="DV381" s="120"/>
      <c r="DW381" s="120"/>
      <c r="DX381" s="120"/>
      <c r="DY381" s="120"/>
      <c r="DZ381" s="120"/>
      <c r="EA381" s="120"/>
      <c r="EB381" s="120"/>
      <c r="EC381" s="120"/>
      <c r="ED381" s="120"/>
      <c r="EE381" s="120"/>
      <c r="EF381" s="120"/>
      <c r="EG381" s="120"/>
      <c r="EH381" s="120"/>
      <c r="EI381" s="120"/>
      <c r="EJ381" s="120"/>
      <c r="EK381" s="120"/>
      <c r="EL381" s="120"/>
      <c r="EM381" s="120"/>
      <c r="EN381" s="120"/>
      <c r="EO381" s="120"/>
      <c r="EP381" s="120"/>
      <c r="EQ381" s="120"/>
      <c r="ER381" s="120"/>
      <c r="ES381" s="120"/>
      <c r="ET381" s="120"/>
      <c r="EU381" s="120"/>
      <c r="EV381" s="120"/>
      <c r="EW381" s="120"/>
      <c r="EX381" s="120"/>
      <c r="EY381" s="120"/>
      <c r="EZ381" s="120"/>
      <c r="FA381" s="120"/>
      <c r="FB381" s="120"/>
      <c r="FC381" s="120"/>
      <c r="FD381" s="120"/>
      <c r="FE381" s="120"/>
      <c r="FF381" s="120"/>
      <c r="FG381" s="120"/>
      <c r="FH381" s="120"/>
      <c r="FI381" s="120"/>
      <c r="FJ381" s="120"/>
      <c r="FK381" s="120"/>
      <c r="FL381" s="120"/>
      <c r="FM381" s="120"/>
      <c r="FN381" s="120"/>
      <c r="FO381" s="120"/>
      <c r="FP381" s="120"/>
      <c r="FQ381" s="120"/>
      <c r="FR381" s="120"/>
      <c r="FS381" s="120"/>
      <c r="FT381" s="120"/>
      <c r="FU381" s="120"/>
      <c r="FV381" s="120"/>
      <c r="FW381" s="120"/>
      <c r="FX381" s="120"/>
      <c r="FY381" s="120"/>
      <c r="FZ381" s="120"/>
      <c r="GA381" s="120"/>
      <c r="GB381" s="120"/>
      <c r="GC381" s="120"/>
      <c r="GD381" s="120"/>
      <c r="GE381" s="120"/>
      <c r="GF381" s="120"/>
      <c r="GG381" s="120"/>
      <c r="GH381" s="120"/>
      <c r="GI381" s="120"/>
      <c r="GJ381" s="120"/>
      <c r="GK381" s="120"/>
      <c r="GL381" s="120"/>
      <c r="GM381" s="120"/>
      <c r="GN381" s="120"/>
      <c r="GO381" s="120"/>
      <c r="GP381" s="120"/>
      <c r="GQ381" s="120"/>
      <c r="GR381" s="120"/>
      <c r="GS381" s="120"/>
      <c r="GT381" s="120"/>
      <c r="GU381" s="120"/>
      <c r="GV381" s="120"/>
      <c r="GW381" s="120"/>
      <c r="GX381" s="120"/>
      <c r="GY381" s="120"/>
      <c r="GZ381" s="120"/>
      <c r="HA381" s="120"/>
      <c r="HB381" s="120"/>
      <c r="HC381" s="120"/>
      <c r="HD381" s="120"/>
      <c r="HE381" s="120"/>
      <c r="HF381" s="120"/>
      <c r="HG381" s="120"/>
      <c r="HH381" s="120"/>
      <c r="HI381" s="120"/>
      <c r="HJ381" s="120"/>
      <c r="HK381" s="120"/>
      <c r="HL381" s="120"/>
      <c r="HM381" s="120"/>
      <c r="HN381" s="120"/>
      <c r="HO381" s="120"/>
      <c r="HP381" s="120"/>
      <c r="HQ381" s="120"/>
      <c r="HR381" s="120"/>
      <c r="HS381" s="120"/>
      <c r="HT381" s="120"/>
      <c r="HU381" s="120"/>
      <c r="HV381" s="120"/>
      <c r="HW381" s="120"/>
      <c r="HX381" s="120"/>
      <c r="HY381" s="120"/>
      <c r="HZ381" s="120"/>
      <c r="IA381" s="120"/>
      <c r="IB381" s="120"/>
      <c r="IC381" s="120"/>
      <c r="ID381" s="120"/>
      <c r="IE381" s="120"/>
      <c r="IF381" s="120"/>
      <c r="IG381" s="120"/>
      <c r="IH381" s="120"/>
      <c r="II381" s="120"/>
      <c r="IJ381" s="120"/>
      <c r="IK381" s="120"/>
      <c r="IL381" s="120"/>
      <c r="IM381" s="120"/>
      <c r="IN381" s="120"/>
      <c r="IO381" s="120"/>
      <c r="IP381" s="120"/>
      <c r="IQ381" s="120"/>
      <c r="IR381" s="120"/>
      <c r="IS381" s="120"/>
      <c r="IT381" s="120"/>
      <c r="IU381" s="120"/>
    </row>
    <row r="382" spans="1:255" s="330" customFormat="1" ht="12.75">
      <c r="A382" s="199" t="s">
        <v>3407</v>
      </c>
      <c r="B382" s="5" t="s">
        <v>3354</v>
      </c>
      <c r="C382" s="54">
        <v>3.5</v>
      </c>
      <c r="D382" s="331">
        <v>170</v>
      </c>
      <c r="E382" s="186" t="s">
        <v>863</v>
      </c>
      <c r="F382" s="201" t="s">
        <v>1090</v>
      </c>
      <c r="G382" s="186" t="s">
        <v>1871</v>
      </c>
      <c r="H382" s="331" t="s">
        <v>2246</v>
      </c>
      <c r="I382" s="55" t="s">
        <v>1256</v>
      </c>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c r="BR382" s="120"/>
      <c r="BS382" s="120"/>
      <c r="BT382" s="120"/>
      <c r="BU382" s="120"/>
      <c r="BV382" s="120"/>
      <c r="BW382" s="120"/>
      <c r="BX382" s="120"/>
      <c r="BY382" s="120"/>
      <c r="BZ382" s="120"/>
      <c r="CA382" s="120"/>
      <c r="CB382" s="120"/>
      <c r="CC382" s="120"/>
      <c r="CD382" s="120"/>
      <c r="CE382" s="120"/>
      <c r="CF382" s="120"/>
      <c r="CG382" s="120"/>
      <c r="CH382" s="120"/>
      <c r="CI382" s="120"/>
      <c r="CJ382" s="120"/>
      <c r="CK382" s="120"/>
      <c r="CL382" s="120"/>
      <c r="CM382" s="120"/>
      <c r="CN382" s="120"/>
      <c r="CO382" s="120"/>
      <c r="CP382" s="120"/>
      <c r="CQ382" s="120"/>
      <c r="CR382" s="120"/>
      <c r="CS382" s="120"/>
      <c r="CT382" s="120"/>
      <c r="CU382" s="120"/>
      <c r="CV382" s="120"/>
      <c r="CW382" s="120"/>
      <c r="CX382" s="120"/>
      <c r="CY382" s="120"/>
      <c r="CZ382" s="120"/>
      <c r="DA382" s="120"/>
      <c r="DB382" s="120"/>
      <c r="DC382" s="120"/>
      <c r="DD382" s="120"/>
      <c r="DE382" s="120"/>
      <c r="DF382" s="120"/>
      <c r="DG382" s="120"/>
      <c r="DH382" s="120"/>
      <c r="DI382" s="120"/>
      <c r="DJ382" s="120"/>
      <c r="DK382" s="120"/>
      <c r="DL382" s="120"/>
      <c r="DM382" s="120"/>
      <c r="DN382" s="120"/>
      <c r="DO382" s="120"/>
      <c r="DP382" s="120"/>
      <c r="DQ382" s="120"/>
      <c r="DR382" s="120"/>
      <c r="DS382" s="120"/>
      <c r="DT382" s="120"/>
      <c r="DU382" s="120"/>
      <c r="DV382" s="120"/>
      <c r="DW382" s="120"/>
      <c r="DX382" s="120"/>
      <c r="DY382" s="120"/>
      <c r="DZ382" s="120"/>
      <c r="EA382" s="120"/>
      <c r="EB382" s="120"/>
      <c r="EC382" s="120"/>
      <c r="ED382" s="120"/>
      <c r="EE382" s="120"/>
      <c r="EF382" s="120"/>
      <c r="EG382" s="120"/>
      <c r="EH382" s="120"/>
      <c r="EI382" s="120"/>
      <c r="EJ382" s="120"/>
      <c r="EK382" s="120"/>
      <c r="EL382" s="120"/>
      <c r="EM382" s="120"/>
      <c r="EN382" s="120"/>
      <c r="EO382" s="120"/>
      <c r="EP382" s="120"/>
      <c r="EQ382" s="120"/>
      <c r="ER382" s="120"/>
      <c r="ES382" s="120"/>
      <c r="ET382" s="120"/>
      <c r="EU382" s="120"/>
      <c r="EV382" s="120"/>
      <c r="EW382" s="120"/>
      <c r="EX382" s="120"/>
      <c r="EY382" s="120"/>
      <c r="EZ382" s="120"/>
      <c r="FA382" s="120"/>
      <c r="FB382" s="120"/>
      <c r="FC382" s="120"/>
      <c r="FD382" s="120"/>
      <c r="FE382" s="120"/>
      <c r="FF382" s="120"/>
      <c r="FG382" s="120"/>
      <c r="FH382" s="120"/>
      <c r="FI382" s="120"/>
      <c r="FJ382" s="120"/>
      <c r="FK382" s="120"/>
      <c r="FL382" s="120"/>
      <c r="FM382" s="120"/>
      <c r="FN382" s="120"/>
      <c r="FO382" s="120"/>
      <c r="FP382" s="120"/>
      <c r="FQ382" s="120"/>
      <c r="FR382" s="120"/>
      <c r="FS382" s="120"/>
      <c r="FT382" s="120"/>
      <c r="FU382" s="120"/>
      <c r="FV382" s="120"/>
      <c r="FW382" s="120"/>
      <c r="FX382" s="120"/>
      <c r="FY382" s="120"/>
      <c r="FZ382" s="120"/>
      <c r="GA382" s="120"/>
      <c r="GB382" s="120"/>
      <c r="GC382" s="120"/>
      <c r="GD382" s="120"/>
      <c r="GE382" s="120"/>
      <c r="GF382" s="120"/>
      <c r="GG382" s="120"/>
      <c r="GH382" s="120"/>
      <c r="GI382" s="120"/>
      <c r="GJ382" s="120"/>
      <c r="GK382" s="120"/>
      <c r="GL382" s="120"/>
      <c r="GM382" s="120"/>
      <c r="GN382" s="120"/>
      <c r="GO382" s="120"/>
      <c r="GP382" s="120"/>
      <c r="GQ382" s="120"/>
      <c r="GR382" s="120"/>
      <c r="GS382" s="120"/>
      <c r="GT382" s="120"/>
      <c r="GU382" s="120"/>
      <c r="GV382" s="120"/>
      <c r="GW382" s="120"/>
      <c r="GX382" s="120"/>
      <c r="GY382" s="120"/>
      <c r="GZ382" s="120"/>
      <c r="HA382" s="120"/>
      <c r="HB382" s="120"/>
      <c r="HC382" s="120"/>
      <c r="HD382" s="120"/>
      <c r="HE382" s="120"/>
      <c r="HF382" s="120"/>
      <c r="HG382" s="120"/>
      <c r="HH382" s="120"/>
      <c r="HI382" s="120"/>
      <c r="HJ382" s="120"/>
      <c r="HK382" s="120"/>
      <c r="HL382" s="120"/>
      <c r="HM382" s="120"/>
      <c r="HN382" s="120"/>
      <c r="HO382" s="120"/>
      <c r="HP382" s="120"/>
      <c r="HQ382" s="120"/>
      <c r="HR382" s="120"/>
      <c r="HS382" s="120"/>
      <c r="HT382" s="120"/>
      <c r="HU382" s="120"/>
      <c r="HV382" s="120"/>
      <c r="HW382" s="120"/>
      <c r="HX382" s="120"/>
      <c r="HY382" s="120"/>
      <c r="HZ382" s="120"/>
      <c r="IA382" s="120"/>
      <c r="IB382" s="120"/>
      <c r="IC382" s="120"/>
      <c r="ID382" s="120"/>
      <c r="IE382" s="120"/>
      <c r="IF382" s="120"/>
      <c r="IG382" s="120"/>
      <c r="IH382" s="120"/>
      <c r="II382" s="120"/>
      <c r="IJ382" s="120"/>
      <c r="IK382" s="120"/>
      <c r="IL382" s="120"/>
      <c r="IM382" s="120"/>
      <c r="IN382" s="120"/>
      <c r="IO382" s="120"/>
      <c r="IP382" s="120"/>
      <c r="IQ382" s="120"/>
      <c r="IR382" s="120"/>
      <c r="IS382" s="120"/>
      <c r="IT382" s="120"/>
      <c r="IU382" s="120"/>
    </row>
    <row r="383" spans="1:255" s="330" customFormat="1" ht="12.75">
      <c r="A383" s="199" t="s">
        <v>3407</v>
      </c>
      <c r="B383" s="5" t="s">
        <v>3354</v>
      </c>
      <c r="C383" s="54">
        <v>3.5</v>
      </c>
      <c r="D383" s="331">
        <v>170</v>
      </c>
      <c r="E383" s="186" t="s">
        <v>864</v>
      </c>
      <c r="F383" s="201" t="s">
        <v>1091</v>
      </c>
      <c r="G383" s="186" t="s">
        <v>1872</v>
      </c>
      <c r="H383" s="331" t="s">
        <v>2246</v>
      </c>
      <c r="I383" s="55" t="s">
        <v>1256</v>
      </c>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c r="DG383" s="120"/>
      <c r="DH383" s="120"/>
      <c r="DI383" s="120"/>
      <c r="DJ383" s="120"/>
      <c r="DK383" s="120"/>
      <c r="DL383" s="120"/>
      <c r="DM383" s="120"/>
      <c r="DN383" s="120"/>
      <c r="DO383" s="120"/>
      <c r="DP383" s="120"/>
      <c r="DQ383" s="120"/>
      <c r="DR383" s="120"/>
      <c r="DS383" s="120"/>
      <c r="DT383" s="120"/>
      <c r="DU383" s="120"/>
      <c r="DV383" s="120"/>
      <c r="DW383" s="120"/>
      <c r="DX383" s="120"/>
      <c r="DY383" s="120"/>
      <c r="DZ383" s="120"/>
      <c r="EA383" s="120"/>
      <c r="EB383" s="120"/>
      <c r="EC383" s="120"/>
      <c r="ED383" s="120"/>
      <c r="EE383" s="120"/>
      <c r="EF383" s="120"/>
      <c r="EG383" s="120"/>
      <c r="EH383" s="120"/>
      <c r="EI383" s="120"/>
      <c r="EJ383" s="120"/>
      <c r="EK383" s="120"/>
      <c r="EL383" s="120"/>
      <c r="EM383" s="120"/>
      <c r="EN383" s="120"/>
      <c r="EO383" s="120"/>
      <c r="EP383" s="120"/>
      <c r="EQ383" s="120"/>
      <c r="ER383" s="120"/>
      <c r="ES383" s="120"/>
      <c r="ET383" s="120"/>
      <c r="EU383" s="120"/>
      <c r="EV383" s="120"/>
      <c r="EW383" s="120"/>
      <c r="EX383" s="120"/>
      <c r="EY383" s="120"/>
      <c r="EZ383" s="120"/>
      <c r="FA383" s="120"/>
      <c r="FB383" s="120"/>
      <c r="FC383" s="120"/>
      <c r="FD383" s="120"/>
      <c r="FE383" s="120"/>
      <c r="FF383" s="120"/>
      <c r="FG383" s="120"/>
      <c r="FH383" s="120"/>
      <c r="FI383" s="120"/>
      <c r="FJ383" s="120"/>
      <c r="FK383" s="120"/>
      <c r="FL383" s="120"/>
      <c r="FM383" s="120"/>
      <c r="FN383" s="120"/>
      <c r="FO383" s="120"/>
      <c r="FP383" s="120"/>
      <c r="FQ383" s="120"/>
      <c r="FR383" s="120"/>
      <c r="FS383" s="120"/>
      <c r="FT383" s="120"/>
      <c r="FU383" s="120"/>
      <c r="FV383" s="120"/>
      <c r="FW383" s="120"/>
      <c r="FX383" s="120"/>
      <c r="FY383" s="120"/>
      <c r="FZ383" s="120"/>
      <c r="GA383" s="120"/>
      <c r="GB383" s="120"/>
      <c r="GC383" s="120"/>
      <c r="GD383" s="120"/>
      <c r="GE383" s="120"/>
      <c r="GF383" s="120"/>
      <c r="GG383" s="120"/>
      <c r="GH383" s="120"/>
      <c r="GI383" s="120"/>
      <c r="GJ383" s="120"/>
      <c r="GK383" s="120"/>
      <c r="GL383" s="120"/>
      <c r="GM383" s="120"/>
      <c r="GN383" s="120"/>
      <c r="GO383" s="120"/>
      <c r="GP383" s="120"/>
      <c r="GQ383" s="120"/>
      <c r="GR383" s="120"/>
      <c r="GS383" s="120"/>
      <c r="GT383" s="120"/>
      <c r="GU383" s="120"/>
      <c r="GV383" s="120"/>
      <c r="GW383" s="120"/>
      <c r="GX383" s="120"/>
      <c r="GY383" s="120"/>
      <c r="GZ383" s="120"/>
      <c r="HA383" s="120"/>
      <c r="HB383" s="120"/>
      <c r="HC383" s="120"/>
      <c r="HD383" s="120"/>
      <c r="HE383" s="120"/>
      <c r="HF383" s="120"/>
      <c r="HG383" s="120"/>
      <c r="HH383" s="120"/>
      <c r="HI383" s="120"/>
      <c r="HJ383" s="120"/>
      <c r="HK383" s="120"/>
      <c r="HL383" s="120"/>
      <c r="HM383" s="120"/>
      <c r="HN383" s="120"/>
      <c r="HO383" s="120"/>
      <c r="HP383" s="120"/>
      <c r="HQ383" s="120"/>
      <c r="HR383" s="120"/>
      <c r="HS383" s="120"/>
      <c r="HT383" s="120"/>
      <c r="HU383" s="120"/>
      <c r="HV383" s="120"/>
      <c r="HW383" s="120"/>
      <c r="HX383" s="120"/>
      <c r="HY383" s="120"/>
      <c r="HZ383" s="120"/>
      <c r="IA383" s="120"/>
      <c r="IB383" s="120"/>
      <c r="IC383" s="120"/>
      <c r="ID383" s="120"/>
      <c r="IE383" s="120"/>
      <c r="IF383" s="120"/>
      <c r="IG383" s="120"/>
      <c r="IH383" s="120"/>
      <c r="II383" s="120"/>
      <c r="IJ383" s="120"/>
      <c r="IK383" s="120"/>
      <c r="IL383" s="120"/>
      <c r="IM383" s="120"/>
      <c r="IN383" s="120"/>
      <c r="IO383" s="120"/>
      <c r="IP383" s="120"/>
      <c r="IQ383" s="120"/>
      <c r="IR383" s="120"/>
      <c r="IS383" s="120"/>
      <c r="IT383" s="120"/>
      <c r="IU383" s="120"/>
    </row>
    <row r="384" spans="1:255" s="330" customFormat="1" ht="12.75">
      <c r="A384" s="199" t="s">
        <v>3407</v>
      </c>
      <c r="B384" s="331" t="s">
        <v>3408</v>
      </c>
      <c r="C384" s="54">
        <v>3.5</v>
      </c>
      <c r="D384" s="331">
        <v>1000</v>
      </c>
      <c r="E384" s="186" t="s">
        <v>861</v>
      </c>
      <c r="F384" s="201" t="s">
        <v>1092</v>
      </c>
      <c r="G384" s="186" t="s">
        <v>1871</v>
      </c>
      <c r="H384" s="331" t="s">
        <v>2246</v>
      </c>
      <c r="I384" s="55" t="s">
        <v>1256</v>
      </c>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c r="DG384" s="120"/>
      <c r="DH384" s="120"/>
      <c r="DI384" s="120"/>
      <c r="DJ384" s="120"/>
      <c r="DK384" s="120"/>
      <c r="DL384" s="120"/>
      <c r="DM384" s="120"/>
      <c r="DN384" s="120"/>
      <c r="DO384" s="120"/>
      <c r="DP384" s="120"/>
      <c r="DQ384" s="120"/>
      <c r="DR384" s="120"/>
      <c r="DS384" s="120"/>
      <c r="DT384" s="120"/>
      <c r="DU384" s="120"/>
      <c r="DV384" s="120"/>
      <c r="DW384" s="120"/>
      <c r="DX384" s="120"/>
      <c r="DY384" s="120"/>
      <c r="DZ384" s="120"/>
      <c r="EA384" s="120"/>
      <c r="EB384" s="120"/>
      <c r="EC384" s="120"/>
      <c r="ED384" s="120"/>
      <c r="EE384" s="120"/>
      <c r="EF384" s="120"/>
      <c r="EG384" s="120"/>
      <c r="EH384" s="120"/>
      <c r="EI384" s="120"/>
      <c r="EJ384" s="120"/>
      <c r="EK384" s="120"/>
      <c r="EL384" s="120"/>
      <c r="EM384" s="120"/>
      <c r="EN384" s="120"/>
      <c r="EO384" s="120"/>
      <c r="EP384" s="120"/>
      <c r="EQ384" s="120"/>
      <c r="ER384" s="120"/>
      <c r="ES384" s="120"/>
      <c r="ET384" s="120"/>
      <c r="EU384" s="120"/>
      <c r="EV384" s="120"/>
      <c r="EW384" s="120"/>
      <c r="EX384" s="120"/>
      <c r="EY384" s="120"/>
      <c r="EZ384" s="120"/>
      <c r="FA384" s="120"/>
      <c r="FB384" s="120"/>
      <c r="FC384" s="120"/>
      <c r="FD384" s="120"/>
      <c r="FE384" s="120"/>
      <c r="FF384" s="120"/>
      <c r="FG384" s="120"/>
      <c r="FH384" s="120"/>
      <c r="FI384" s="120"/>
      <c r="FJ384" s="120"/>
      <c r="FK384" s="120"/>
      <c r="FL384" s="120"/>
      <c r="FM384" s="120"/>
      <c r="FN384" s="120"/>
      <c r="FO384" s="120"/>
      <c r="FP384" s="120"/>
      <c r="FQ384" s="120"/>
      <c r="FR384" s="120"/>
      <c r="FS384" s="120"/>
      <c r="FT384" s="120"/>
      <c r="FU384" s="120"/>
      <c r="FV384" s="120"/>
      <c r="FW384" s="120"/>
      <c r="FX384" s="120"/>
      <c r="FY384" s="120"/>
      <c r="FZ384" s="120"/>
      <c r="GA384" s="120"/>
      <c r="GB384" s="120"/>
      <c r="GC384" s="120"/>
      <c r="GD384" s="120"/>
      <c r="GE384" s="120"/>
      <c r="GF384" s="120"/>
      <c r="GG384" s="120"/>
      <c r="GH384" s="120"/>
      <c r="GI384" s="120"/>
      <c r="GJ384" s="120"/>
      <c r="GK384" s="120"/>
      <c r="GL384" s="120"/>
      <c r="GM384" s="120"/>
      <c r="GN384" s="120"/>
      <c r="GO384" s="120"/>
      <c r="GP384" s="120"/>
      <c r="GQ384" s="120"/>
      <c r="GR384" s="120"/>
      <c r="GS384" s="120"/>
      <c r="GT384" s="120"/>
      <c r="GU384" s="120"/>
      <c r="GV384" s="120"/>
      <c r="GW384" s="120"/>
      <c r="GX384" s="120"/>
      <c r="GY384" s="120"/>
      <c r="GZ384" s="120"/>
      <c r="HA384" s="120"/>
      <c r="HB384" s="120"/>
      <c r="HC384" s="120"/>
      <c r="HD384" s="120"/>
      <c r="HE384" s="120"/>
      <c r="HF384" s="120"/>
      <c r="HG384" s="120"/>
      <c r="HH384" s="120"/>
      <c r="HI384" s="120"/>
      <c r="HJ384" s="120"/>
      <c r="HK384" s="120"/>
      <c r="HL384" s="120"/>
      <c r="HM384" s="120"/>
      <c r="HN384" s="120"/>
      <c r="HO384" s="120"/>
      <c r="HP384" s="120"/>
      <c r="HQ384" s="120"/>
      <c r="HR384" s="120"/>
      <c r="HS384" s="120"/>
      <c r="HT384" s="120"/>
      <c r="HU384" s="120"/>
      <c r="HV384" s="120"/>
      <c r="HW384" s="120"/>
      <c r="HX384" s="120"/>
      <c r="HY384" s="120"/>
      <c r="HZ384" s="120"/>
      <c r="IA384" s="120"/>
      <c r="IB384" s="120"/>
      <c r="IC384" s="120"/>
      <c r="ID384" s="120"/>
      <c r="IE384" s="120"/>
      <c r="IF384" s="120"/>
      <c r="IG384" s="120"/>
      <c r="IH384" s="120"/>
      <c r="II384" s="120"/>
      <c r="IJ384" s="120"/>
      <c r="IK384" s="120"/>
      <c r="IL384" s="120"/>
      <c r="IM384" s="120"/>
      <c r="IN384" s="120"/>
      <c r="IO384" s="120"/>
      <c r="IP384" s="120"/>
      <c r="IQ384" s="120"/>
      <c r="IR384" s="120"/>
      <c r="IS384" s="120"/>
      <c r="IT384" s="120"/>
      <c r="IU384" s="120"/>
    </row>
    <row r="385" spans="1:255" s="330" customFormat="1" ht="12.75">
      <c r="A385" s="199" t="s">
        <v>3407</v>
      </c>
      <c r="B385" s="331" t="s">
        <v>3408</v>
      </c>
      <c r="C385" s="54">
        <v>3.5</v>
      </c>
      <c r="D385" s="331">
        <v>1000</v>
      </c>
      <c r="E385" s="186" t="s">
        <v>862</v>
      </c>
      <c r="F385" s="201" t="s">
        <v>1093</v>
      </c>
      <c r="G385" s="186" t="s">
        <v>1872</v>
      </c>
      <c r="H385" s="331" t="s">
        <v>2246</v>
      </c>
      <c r="I385" s="55" t="s">
        <v>1256</v>
      </c>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c r="DG385" s="120"/>
      <c r="DH385" s="120"/>
      <c r="DI385" s="120"/>
      <c r="DJ385" s="120"/>
      <c r="DK385" s="120"/>
      <c r="DL385" s="120"/>
      <c r="DM385" s="120"/>
      <c r="DN385" s="120"/>
      <c r="DO385" s="120"/>
      <c r="DP385" s="120"/>
      <c r="DQ385" s="120"/>
      <c r="DR385" s="120"/>
      <c r="DS385" s="120"/>
      <c r="DT385" s="120"/>
      <c r="DU385" s="120"/>
      <c r="DV385" s="120"/>
      <c r="DW385" s="120"/>
      <c r="DX385" s="120"/>
      <c r="DY385" s="120"/>
      <c r="DZ385" s="120"/>
      <c r="EA385" s="120"/>
      <c r="EB385" s="120"/>
      <c r="EC385" s="120"/>
      <c r="ED385" s="120"/>
      <c r="EE385" s="120"/>
      <c r="EF385" s="120"/>
      <c r="EG385" s="120"/>
      <c r="EH385" s="120"/>
      <c r="EI385" s="120"/>
      <c r="EJ385" s="120"/>
      <c r="EK385" s="120"/>
      <c r="EL385" s="120"/>
      <c r="EM385" s="120"/>
      <c r="EN385" s="120"/>
      <c r="EO385" s="120"/>
      <c r="EP385" s="120"/>
      <c r="EQ385" s="120"/>
      <c r="ER385" s="120"/>
      <c r="ES385" s="120"/>
      <c r="ET385" s="120"/>
      <c r="EU385" s="120"/>
      <c r="EV385" s="120"/>
      <c r="EW385" s="120"/>
      <c r="EX385" s="120"/>
      <c r="EY385" s="120"/>
      <c r="EZ385" s="120"/>
      <c r="FA385" s="120"/>
      <c r="FB385" s="120"/>
      <c r="FC385" s="120"/>
      <c r="FD385" s="120"/>
      <c r="FE385" s="120"/>
      <c r="FF385" s="120"/>
      <c r="FG385" s="120"/>
      <c r="FH385" s="120"/>
      <c r="FI385" s="120"/>
      <c r="FJ385" s="120"/>
      <c r="FK385" s="120"/>
      <c r="FL385" s="120"/>
      <c r="FM385" s="120"/>
      <c r="FN385" s="120"/>
      <c r="FO385" s="120"/>
      <c r="FP385" s="120"/>
      <c r="FQ385" s="120"/>
      <c r="FR385" s="120"/>
      <c r="FS385" s="120"/>
      <c r="FT385" s="120"/>
      <c r="FU385" s="120"/>
      <c r="FV385" s="120"/>
      <c r="FW385" s="120"/>
      <c r="FX385" s="120"/>
      <c r="FY385" s="120"/>
      <c r="FZ385" s="120"/>
      <c r="GA385" s="120"/>
      <c r="GB385" s="120"/>
      <c r="GC385" s="120"/>
      <c r="GD385" s="120"/>
      <c r="GE385" s="120"/>
      <c r="GF385" s="120"/>
      <c r="GG385" s="120"/>
      <c r="GH385" s="120"/>
      <c r="GI385" s="120"/>
      <c r="GJ385" s="120"/>
      <c r="GK385" s="120"/>
      <c r="GL385" s="120"/>
      <c r="GM385" s="120"/>
      <c r="GN385" s="120"/>
      <c r="GO385" s="120"/>
      <c r="GP385" s="120"/>
      <c r="GQ385" s="120"/>
      <c r="GR385" s="120"/>
      <c r="GS385" s="120"/>
      <c r="GT385" s="120"/>
      <c r="GU385" s="120"/>
      <c r="GV385" s="120"/>
      <c r="GW385" s="120"/>
      <c r="GX385" s="120"/>
      <c r="GY385" s="120"/>
      <c r="GZ385" s="120"/>
      <c r="HA385" s="120"/>
      <c r="HB385" s="120"/>
      <c r="HC385" s="120"/>
      <c r="HD385" s="120"/>
      <c r="HE385" s="120"/>
      <c r="HF385" s="120"/>
      <c r="HG385" s="120"/>
      <c r="HH385" s="120"/>
      <c r="HI385" s="120"/>
      <c r="HJ385" s="120"/>
      <c r="HK385" s="120"/>
      <c r="HL385" s="120"/>
      <c r="HM385" s="120"/>
      <c r="HN385" s="120"/>
      <c r="HO385" s="120"/>
      <c r="HP385" s="120"/>
      <c r="HQ385" s="120"/>
      <c r="HR385" s="120"/>
      <c r="HS385" s="120"/>
      <c r="HT385" s="120"/>
      <c r="HU385" s="120"/>
      <c r="HV385" s="120"/>
      <c r="HW385" s="120"/>
      <c r="HX385" s="120"/>
      <c r="HY385" s="120"/>
      <c r="HZ385" s="120"/>
      <c r="IA385" s="120"/>
      <c r="IB385" s="120"/>
      <c r="IC385" s="120"/>
      <c r="ID385" s="120"/>
      <c r="IE385" s="120"/>
      <c r="IF385" s="120"/>
      <c r="IG385" s="120"/>
      <c r="IH385" s="120"/>
      <c r="II385" s="120"/>
      <c r="IJ385" s="120"/>
      <c r="IK385" s="120"/>
      <c r="IL385" s="120"/>
      <c r="IM385" s="120"/>
      <c r="IN385" s="120"/>
      <c r="IO385" s="120"/>
      <c r="IP385" s="120"/>
      <c r="IQ385" s="120"/>
      <c r="IR385" s="120"/>
      <c r="IS385" s="120"/>
      <c r="IT385" s="120"/>
      <c r="IU385" s="120"/>
    </row>
    <row r="386" spans="1:255" s="330" customFormat="1" ht="12.75">
      <c r="A386" s="199" t="s">
        <v>3407</v>
      </c>
      <c r="B386" s="331" t="s">
        <v>3406</v>
      </c>
      <c r="C386" s="54">
        <v>3.5</v>
      </c>
      <c r="D386" s="331">
        <v>1400</v>
      </c>
      <c r="E386" s="186" t="s">
        <v>867</v>
      </c>
      <c r="F386" s="201" t="s">
        <v>1094</v>
      </c>
      <c r="G386" s="186" t="s">
        <v>1871</v>
      </c>
      <c r="H386" s="331" t="s">
        <v>2246</v>
      </c>
      <c r="I386" s="55" t="s">
        <v>1256</v>
      </c>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c r="DG386" s="120"/>
      <c r="DH386" s="120"/>
      <c r="DI386" s="120"/>
      <c r="DJ386" s="120"/>
      <c r="DK386" s="120"/>
      <c r="DL386" s="120"/>
      <c r="DM386" s="120"/>
      <c r="DN386" s="120"/>
      <c r="DO386" s="120"/>
      <c r="DP386" s="120"/>
      <c r="DQ386" s="120"/>
      <c r="DR386" s="120"/>
      <c r="DS386" s="120"/>
      <c r="DT386" s="120"/>
      <c r="DU386" s="120"/>
      <c r="DV386" s="120"/>
      <c r="DW386" s="120"/>
      <c r="DX386" s="120"/>
      <c r="DY386" s="120"/>
      <c r="DZ386" s="120"/>
      <c r="EA386" s="120"/>
      <c r="EB386" s="120"/>
      <c r="EC386" s="120"/>
      <c r="ED386" s="120"/>
      <c r="EE386" s="120"/>
      <c r="EF386" s="120"/>
      <c r="EG386" s="120"/>
      <c r="EH386" s="120"/>
      <c r="EI386" s="120"/>
      <c r="EJ386" s="120"/>
      <c r="EK386" s="120"/>
      <c r="EL386" s="120"/>
      <c r="EM386" s="120"/>
      <c r="EN386" s="120"/>
      <c r="EO386" s="120"/>
      <c r="EP386" s="120"/>
      <c r="EQ386" s="120"/>
      <c r="ER386" s="120"/>
      <c r="ES386" s="120"/>
      <c r="ET386" s="120"/>
      <c r="EU386" s="120"/>
      <c r="EV386" s="120"/>
      <c r="EW386" s="120"/>
      <c r="EX386" s="120"/>
      <c r="EY386" s="120"/>
      <c r="EZ386" s="120"/>
      <c r="FA386" s="120"/>
      <c r="FB386" s="120"/>
      <c r="FC386" s="120"/>
      <c r="FD386" s="120"/>
      <c r="FE386" s="120"/>
      <c r="FF386" s="120"/>
      <c r="FG386" s="120"/>
      <c r="FH386" s="120"/>
      <c r="FI386" s="120"/>
      <c r="FJ386" s="120"/>
      <c r="FK386" s="120"/>
      <c r="FL386" s="120"/>
      <c r="FM386" s="120"/>
      <c r="FN386" s="120"/>
      <c r="FO386" s="120"/>
      <c r="FP386" s="120"/>
      <c r="FQ386" s="120"/>
      <c r="FR386" s="120"/>
      <c r="FS386" s="120"/>
      <c r="FT386" s="120"/>
      <c r="FU386" s="120"/>
      <c r="FV386" s="120"/>
      <c r="FW386" s="120"/>
      <c r="FX386" s="120"/>
      <c r="FY386" s="120"/>
      <c r="FZ386" s="120"/>
      <c r="GA386" s="120"/>
      <c r="GB386" s="120"/>
      <c r="GC386" s="120"/>
      <c r="GD386" s="120"/>
      <c r="GE386" s="120"/>
      <c r="GF386" s="120"/>
      <c r="GG386" s="120"/>
      <c r="GH386" s="120"/>
      <c r="GI386" s="120"/>
      <c r="GJ386" s="120"/>
      <c r="GK386" s="120"/>
      <c r="GL386" s="120"/>
      <c r="GM386" s="120"/>
      <c r="GN386" s="120"/>
      <c r="GO386" s="120"/>
      <c r="GP386" s="120"/>
      <c r="GQ386" s="120"/>
      <c r="GR386" s="120"/>
      <c r="GS386" s="120"/>
      <c r="GT386" s="120"/>
      <c r="GU386" s="120"/>
      <c r="GV386" s="120"/>
      <c r="GW386" s="120"/>
      <c r="GX386" s="120"/>
      <c r="GY386" s="120"/>
      <c r="GZ386" s="120"/>
      <c r="HA386" s="120"/>
      <c r="HB386" s="120"/>
      <c r="HC386" s="120"/>
      <c r="HD386" s="120"/>
      <c r="HE386" s="120"/>
      <c r="HF386" s="120"/>
      <c r="HG386" s="120"/>
      <c r="HH386" s="120"/>
      <c r="HI386" s="120"/>
      <c r="HJ386" s="120"/>
      <c r="HK386" s="120"/>
      <c r="HL386" s="120"/>
      <c r="HM386" s="120"/>
      <c r="HN386" s="120"/>
      <c r="HO386" s="120"/>
      <c r="HP386" s="120"/>
      <c r="HQ386" s="120"/>
      <c r="HR386" s="120"/>
      <c r="HS386" s="120"/>
      <c r="HT386" s="120"/>
      <c r="HU386" s="120"/>
      <c r="HV386" s="120"/>
      <c r="HW386" s="120"/>
      <c r="HX386" s="120"/>
      <c r="HY386" s="120"/>
      <c r="HZ386" s="120"/>
      <c r="IA386" s="120"/>
      <c r="IB386" s="120"/>
      <c r="IC386" s="120"/>
      <c r="ID386" s="120"/>
      <c r="IE386" s="120"/>
      <c r="IF386" s="120"/>
      <c r="IG386" s="120"/>
      <c r="IH386" s="120"/>
      <c r="II386" s="120"/>
      <c r="IJ386" s="120"/>
      <c r="IK386" s="120"/>
      <c r="IL386" s="120"/>
      <c r="IM386" s="120"/>
      <c r="IN386" s="120"/>
      <c r="IO386" s="120"/>
      <c r="IP386" s="120"/>
      <c r="IQ386" s="120"/>
      <c r="IR386" s="120"/>
      <c r="IS386" s="120"/>
      <c r="IT386" s="120"/>
      <c r="IU386" s="120"/>
    </row>
    <row r="387" spans="1:255" s="330" customFormat="1" ht="12.75">
      <c r="A387" s="199" t="s">
        <v>3407</v>
      </c>
      <c r="B387" s="331" t="s">
        <v>3406</v>
      </c>
      <c r="C387" s="54">
        <v>3.5</v>
      </c>
      <c r="D387" s="331">
        <v>1400</v>
      </c>
      <c r="E387" s="186" t="s">
        <v>868</v>
      </c>
      <c r="F387" s="201" t="s">
        <v>1095</v>
      </c>
      <c r="G387" s="186" t="s">
        <v>1872</v>
      </c>
      <c r="H387" s="331" t="s">
        <v>2246</v>
      </c>
      <c r="I387" s="55" t="s">
        <v>1256</v>
      </c>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c r="DG387" s="120"/>
      <c r="DH387" s="120"/>
      <c r="DI387" s="120"/>
      <c r="DJ387" s="120"/>
      <c r="DK387" s="120"/>
      <c r="DL387" s="120"/>
      <c r="DM387" s="120"/>
      <c r="DN387" s="120"/>
      <c r="DO387" s="120"/>
      <c r="DP387" s="120"/>
      <c r="DQ387" s="120"/>
      <c r="DR387" s="120"/>
      <c r="DS387" s="120"/>
      <c r="DT387" s="120"/>
      <c r="DU387" s="120"/>
      <c r="DV387" s="120"/>
      <c r="DW387" s="120"/>
      <c r="DX387" s="120"/>
      <c r="DY387" s="120"/>
      <c r="DZ387" s="120"/>
      <c r="EA387" s="120"/>
      <c r="EB387" s="120"/>
      <c r="EC387" s="120"/>
      <c r="ED387" s="120"/>
      <c r="EE387" s="120"/>
      <c r="EF387" s="120"/>
      <c r="EG387" s="120"/>
      <c r="EH387" s="120"/>
      <c r="EI387" s="120"/>
      <c r="EJ387" s="120"/>
      <c r="EK387" s="120"/>
      <c r="EL387" s="120"/>
      <c r="EM387" s="120"/>
      <c r="EN387" s="120"/>
      <c r="EO387" s="120"/>
      <c r="EP387" s="120"/>
      <c r="EQ387" s="120"/>
      <c r="ER387" s="120"/>
      <c r="ES387" s="120"/>
      <c r="ET387" s="120"/>
      <c r="EU387" s="120"/>
      <c r="EV387" s="120"/>
      <c r="EW387" s="120"/>
      <c r="EX387" s="120"/>
      <c r="EY387" s="120"/>
      <c r="EZ387" s="120"/>
      <c r="FA387" s="120"/>
      <c r="FB387" s="120"/>
      <c r="FC387" s="120"/>
      <c r="FD387" s="120"/>
      <c r="FE387" s="120"/>
      <c r="FF387" s="120"/>
      <c r="FG387" s="120"/>
      <c r="FH387" s="120"/>
      <c r="FI387" s="120"/>
      <c r="FJ387" s="120"/>
      <c r="FK387" s="120"/>
      <c r="FL387" s="120"/>
      <c r="FM387" s="120"/>
      <c r="FN387" s="120"/>
      <c r="FO387" s="120"/>
      <c r="FP387" s="120"/>
      <c r="FQ387" s="120"/>
      <c r="FR387" s="120"/>
      <c r="FS387" s="120"/>
      <c r="FT387" s="120"/>
      <c r="FU387" s="120"/>
      <c r="FV387" s="120"/>
      <c r="FW387" s="120"/>
      <c r="FX387" s="120"/>
      <c r="FY387" s="120"/>
      <c r="FZ387" s="120"/>
      <c r="GA387" s="120"/>
      <c r="GB387" s="120"/>
      <c r="GC387" s="120"/>
      <c r="GD387" s="120"/>
      <c r="GE387" s="120"/>
      <c r="GF387" s="120"/>
      <c r="GG387" s="120"/>
      <c r="GH387" s="120"/>
      <c r="GI387" s="120"/>
      <c r="GJ387" s="120"/>
      <c r="GK387" s="120"/>
      <c r="GL387" s="120"/>
      <c r="GM387" s="120"/>
      <c r="GN387" s="120"/>
      <c r="GO387" s="120"/>
      <c r="GP387" s="120"/>
      <c r="GQ387" s="120"/>
      <c r="GR387" s="120"/>
      <c r="GS387" s="120"/>
      <c r="GT387" s="120"/>
      <c r="GU387" s="120"/>
      <c r="GV387" s="120"/>
      <c r="GW387" s="120"/>
      <c r="GX387" s="120"/>
      <c r="GY387" s="120"/>
      <c r="GZ387" s="120"/>
      <c r="HA387" s="120"/>
      <c r="HB387" s="120"/>
      <c r="HC387" s="120"/>
      <c r="HD387" s="120"/>
      <c r="HE387" s="120"/>
      <c r="HF387" s="120"/>
      <c r="HG387" s="120"/>
      <c r="HH387" s="120"/>
      <c r="HI387" s="120"/>
      <c r="HJ387" s="120"/>
      <c r="HK387" s="120"/>
      <c r="HL387" s="120"/>
      <c r="HM387" s="120"/>
      <c r="HN387" s="120"/>
      <c r="HO387" s="120"/>
      <c r="HP387" s="120"/>
      <c r="HQ387" s="120"/>
      <c r="HR387" s="120"/>
      <c r="HS387" s="120"/>
      <c r="HT387" s="120"/>
      <c r="HU387" s="120"/>
      <c r="HV387" s="120"/>
      <c r="HW387" s="120"/>
      <c r="HX387" s="120"/>
      <c r="HY387" s="120"/>
      <c r="HZ387" s="120"/>
      <c r="IA387" s="120"/>
      <c r="IB387" s="120"/>
      <c r="IC387" s="120"/>
      <c r="ID387" s="120"/>
      <c r="IE387" s="120"/>
      <c r="IF387" s="120"/>
      <c r="IG387" s="120"/>
      <c r="IH387" s="120"/>
      <c r="II387" s="120"/>
      <c r="IJ387" s="120"/>
      <c r="IK387" s="120"/>
      <c r="IL387" s="120"/>
      <c r="IM387" s="120"/>
      <c r="IN387" s="120"/>
      <c r="IO387" s="120"/>
      <c r="IP387" s="120"/>
      <c r="IQ387" s="120"/>
      <c r="IR387" s="120"/>
      <c r="IS387" s="120"/>
      <c r="IT387" s="120"/>
      <c r="IU387" s="120"/>
    </row>
    <row r="388" spans="1:255" s="330" customFormat="1" ht="12.75">
      <c r="A388" s="199" t="s">
        <v>3407</v>
      </c>
      <c r="B388" s="331" t="s">
        <v>3355</v>
      </c>
      <c r="C388" s="54">
        <v>3.5</v>
      </c>
      <c r="D388" s="331">
        <v>1400</v>
      </c>
      <c r="E388" s="186" t="s">
        <v>865</v>
      </c>
      <c r="F388" s="201" t="s">
        <v>1096</v>
      </c>
      <c r="G388" s="186" t="s">
        <v>1871</v>
      </c>
      <c r="H388" s="331" t="s">
        <v>2246</v>
      </c>
      <c r="I388" s="55" t="s">
        <v>1256</v>
      </c>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c r="BR388" s="120"/>
      <c r="BS388" s="120"/>
      <c r="BT388" s="120"/>
      <c r="BU388" s="120"/>
      <c r="BV388" s="120"/>
      <c r="BW388" s="120"/>
      <c r="BX388" s="120"/>
      <c r="BY388" s="120"/>
      <c r="BZ388" s="120"/>
      <c r="CA388" s="120"/>
      <c r="CB388" s="120"/>
      <c r="CC388" s="120"/>
      <c r="CD388" s="120"/>
      <c r="CE388" s="120"/>
      <c r="CF388" s="120"/>
      <c r="CG388" s="120"/>
      <c r="CH388" s="120"/>
      <c r="CI388" s="120"/>
      <c r="CJ388" s="120"/>
      <c r="CK388" s="120"/>
      <c r="CL388" s="120"/>
      <c r="CM388" s="120"/>
      <c r="CN388" s="120"/>
      <c r="CO388" s="120"/>
      <c r="CP388" s="120"/>
      <c r="CQ388" s="120"/>
      <c r="CR388" s="120"/>
      <c r="CS388" s="120"/>
      <c r="CT388" s="120"/>
      <c r="CU388" s="120"/>
      <c r="CV388" s="120"/>
      <c r="CW388" s="120"/>
      <c r="CX388" s="120"/>
      <c r="CY388" s="120"/>
      <c r="CZ388" s="120"/>
      <c r="DA388" s="120"/>
      <c r="DB388" s="120"/>
      <c r="DC388" s="120"/>
      <c r="DD388" s="120"/>
      <c r="DE388" s="120"/>
      <c r="DF388" s="120"/>
      <c r="DG388" s="120"/>
      <c r="DH388" s="120"/>
      <c r="DI388" s="120"/>
      <c r="DJ388" s="120"/>
      <c r="DK388" s="120"/>
      <c r="DL388" s="120"/>
      <c r="DM388" s="120"/>
      <c r="DN388" s="120"/>
      <c r="DO388" s="120"/>
      <c r="DP388" s="120"/>
      <c r="DQ388" s="120"/>
      <c r="DR388" s="120"/>
      <c r="DS388" s="120"/>
      <c r="DT388" s="120"/>
      <c r="DU388" s="120"/>
      <c r="DV388" s="120"/>
      <c r="DW388" s="120"/>
      <c r="DX388" s="120"/>
      <c r="DY388" s="120"/>
      <c r="DZ388" s="120"/>
      <c r="EA388" s="120"/>
      <c r="EB388" s="120"/>
      <c r="EC388" s="120"/>
      <c r="ED388" s="120"/>
      <c r="EE388" s="120"/>
      <c r="EF388" s="120"/>
      <c r="EG388" s="120"/>
      <c r="EH388" s="120"/>
      <c r="EI388" s="120"/>
      <c r="EJ388" s="120"/>
      <c r="EK388" s="120"/>
      <c r="EL388" s="120"/>
      <c r="EM388" s="120"/>
      <c r="EN388" s="120"/>
      <c r="EO388" s="120"/>
      <c r="EP388" s="120"/>
      <c r="EQ388" s="120"/>
      <c r="ER388" s="120"/>
      <c r="ES388" s="120"/>
      <c r="ET388" s="120"/>
      <c r="EU388" s="120"/>
      <c r="EV388" s="120"/>
      <c r="EW388" s="120"/>
      <c r="EX388" s="120"/>
      <c r="EY388" s="120"/>
      <c r="EZ388" s="120"/>
      <c r="FA388" s="120"/>
      <c r="FB388" s="120"/>
      <c r="FC388" s="120"/>
      <c r="FD388" s="120"/>
      <c r="FE388" s="120"/>
      <c r="FF388" s="120"/>
      <c r="FG388" s="120"/>
      <c r="FH388" s="120"/>
      <c r="FI388" s="120"/>
      <c r="FJ388" s="120"/>
      <c r="FK388" s="120"/>
      <c r="FL388" s="120"/>
      <c r="FM388" s="120"/>
      <c r="FN388" s="120"/>
      <c r="FO388" s="120"/>
      <c r="FP388" s="120"/>
      <c r="FQ388" s="120"/>
      <c r="FR388" s="120"/>
      <c r="FS388" s="120"/>
      <c r="FT388" s="120"/>
      <c r="FU388" s="120"/>
      <c r="FV388" s="120"/>
      <c r="FW388" s="120"/>
      <c r="FX388" s="120"/>
      <c r="FY388" s="120"/>
      <c r="FZ388" s="120"/>
      <c r="GA388" s="120"/>
      <c r="GB388" s="120"/>
      <c r="GC388" s="120"/>
      <c r="GD388" s="120"/>
      <c r="GE388" s="120"/>
      <c r="GF388" s="120"/>
      <c r="GG388" s="120"/>
      <c r="GH388" s="120"/>
      <c r="GI388" s="120"/>
      <c r="GJ388" s="120"/>
      <c r="GK388" s="120"/>
      <c r="GL388" s="120"/>
      <c r="GM388" s="120"/>
      <c r="GN388" s="120"/>
      <c r="GO388" s="120"/>
      <c r="GP388" s="120"/>
      <c r="GQ388" s="120"/>
      <c r="GR388" s="120"/>
      <c r="GS388" s="120"/>
      <c r="GT388" s="120"/>
      <c r="GU388" s="120"/>
      <c r="GV388" s="120"/>
      <c r="GW388" s="120"/>
      <c r="GX388" s="120"/>
      <c r="GY388" s="120"/>
      <c r="GZ388" s="120"/>
      <c r="HA388" s="120"/>
      <c r="HB388" s="120"/>
      <c r="HC388" s="120"/>
      <c r="HD388" s="120"/>
      <c r="HE388" s="120"/>
      <c r="HF388" s="120"/>
      <c r="HG388" s="120"/>
      <c r="HH388" s="120"/>
      <c r="HI388" s="120"/>
      <c r="HJ388" s="120"/>
      <c r="HK388" s="120"/>
      <c r="HL388" s="120"/>
      <c r="HM388" s="120"/>
      <c r="HN388" s="120"/>
      <c r="HO388" s="120"/>
      <c r="HP388" s="120"/>
      <c r="HQ388" s="120"/>
      <c r="HR388" s="120"/>
      <c r="HS388" s="120"/>
      <c r="HT388" s="120"/>
      <c r="HU388" s="120"/>
      <c r="HV388" s="120"/>
      <c r="HW388" s="120"/>
      <c r="HX388" s="120"/>
      <c r="HY388" s="120"/>
      <c r="HZ388" s="120"/>
      <c r="IA388" s="120"/>
      <c r="IB388" s="120"/>
      <c r="IC388" s="120"/>
      <c r="ID388" s="120"/>
      <c r="IE388" s="120"/>
      <c r="IF388" s="120"/>
      <c r="IG388" s="120"/>
      <c r="IH388" s="120"/>
      <c r="II388" s="120"/>
      <c r="IJ388" s="120"/>
      <c r="IK388" s="120"/>
      <c r="IL388" s="120"/>
      <c r="IM388" s="120"/>
      <c r="IN388" s="120"/>
      <c r="IO388" s="120"/>
      <c r="IP388" s="120"/>
      <c r="IQ388" s="120"/>
      <c r="IR388" s="120"/>
      <c r="IS388" s="120"/>
      <c r="IT388" s="120"/>
      <c r="IU388" s="120"/>
    </row>
    <row r="389" spans="1:255" s="330" customFormat="1" ht="12.75">
      <c r="A389" s="199" t="s">
        <v>3407</v>
      </c>
      <c r="B389" s="331" t="s">
        <v>3355</v>
      </c>
      <c r="C389" s="54">
        <v>3.5</v>
      </c>
      <c r="D389" s="331">
        <v>1400</v>
      </c>
      <c r="E389" s="186" t="s">
        <v>866</v>
      </c>
      <c r="F389" s="201" t="s">
        <v>1097</v>
      </c>
      <c r="G389" s="186" t="s">
        <v>1872</v>
      </c>
      <c r="H389" s="331" t="s">
        <v>2246</v>
      </c>
      <c r="I389" s="55" t="s">
        <v>1256</v>
      </c>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c r="BR389" s="120"/>
      <c r="BS389" s="120"/>
      <c r="BT389" s="120"/>
      <c r="BU389" s="120"/>
      <c r="BV389" s="120"/>
      <c r="BW389" s="120"/>
      <c r="BX389" s="120"/>
      <c r="BY389" s="120"/>
      <c r="BZ389" s="120"/>
      <c r="CA389" s="120"/>
      <c r="CB389" s="120"/>
      <c r="CC389" s="120"/>
      <c r="CD389" s="120"/>
      <c r="CE389" s="120"/>
      <c r="CF389" s="120"/>
      <c r="CG389" s="120"/>
      <c r="CH389" s="120"/>
      <c r="CI389" s="120"/>
      <c r="CJ389" s="120"/>
      <c r="CK389" s="120"/>
      <c r="CL389" s="120"/>
      <c r="CM389" s="120"/>
      <c r="CN389" s="120"/>
      <c r="CO389" s="120"/>
      <c r="CP389" s="120"/>
      <c r="CQ389" s="120"/>
      <c r="CR389" s="120"/>
      <c r="CS389" s="120"/>
      <c r="CT389" s="120"/>
      <c r="CU389" s="120"/>
      <c r="CV389" s="120"/>
      <c r="CW389" s="120"/>
      <c r="CX389" s="120"/>
      <c r="CY389" s="120"/>
      <c r="CZ389" s="120"/>
      <c r="DA389" s="120"/>
      <c r="DB389" s="120"/>
      <c r="DC389" s="120"/>
      <c r="DD389" s="120"/>
      <c r="DE389" s="120"/>
      <c r="DF389" s="120"/>
      <c r="DG389" s="120"/>
      <c r="DH389" s="120"/>
      <c r="DI389" s="120"/>
      <c r="DJ389" s="120"/>
      <c r="DK389" s="120"/>
      <c r="DL389" s="120"/>
      <c r="DM389" s="120"/>
      <c r="DN389" s="120"/>
      <c r="DO389" s="120"/>
      <c r="DP389" s="120"/>
      <c r="DQ389" s="120"/>
      <c r="DR389" s="120"/>
      <c r="DS389" s="120"/>
      <c r="DT389" s="120"/>
      <c r="DU389" s="120"/>
      <c r="DV389" s="120"/>
      <c r="DW389" s="120"/>
      <c r="DX389" s="120"/>
      <c r="DY389" s="120"/>
      <c r="DZ389" s="120"/>
      <c r="EA389" s="120"/>
      <c r="EB389" s="120"/>
      <c r="EC389" s="120"/>
      <c r="ED389" s="120"/>
      <c r="EE389" s="120"/>
      <c r="EF389" s="120"/>
      <c r="EG389" s="120"/>
      <c r="EH389" s="120"/>
      <c r="EI389" s="120"/>
      <c r="EJ389" s="120"/>
      <c r="EK389" s="120"/>
      <c r="EL389" s="120"/>
      <c r="EM389" s="120"/>
      <c r="EN389" s="120"/>
      <c r="EO389" s="120"/>
      <c r="EP389" s="120"/>
      <c r="EQ389" s="120"/>
      <c r="ER389" s="120"/>
      <c r="ES389" s="120"/>
      <c r="ET389" s="120"/>
      <c r="EU389" s="120"/>
      <c r="EV389" s="120"/>
      <c r="EW389" s="120"/>
      <c r="EX389" s="120"/>
      <c r="EY389" s="120"/>
      <c r="EZ389" s="120"/>
      <c r="FA389" s="120"/>
      <c r="FB389" s="120"/>
      <c r="FC389" s="120"/>
      <c r="FD389" s="120"/>
      <c r="FE389" s="120"/>
      <c r="FF389" s="120"/>
      <c r="FG389" s="120"/>
      <c r="FH389" s="120"/>
      <c r="FI389" s="120"/>
      <c r="FJ389" s="120"/>
      <c r="FK389" s="120"/>
      <c r="FL389" s="120"/>
      <c r="FM389" s="120"/>
      <c r="FN389" s="120"/>
      <c r="FO389" s="120"/>
      <c r="FP389" s="120"/>
      <c r="FQ389" s="120"/>
      <c r="FR389" s="120"/>
      <c r="FS389" s="120"/>
      <c r="FT389" s="120"/>
      <c r="FU389" s="120"/>
      <c r="FV389" s="120"/>
      <c r="FW389" s="120"/>
      <c r="FX389" s="120"/>
      <c r="FY389" s="120"/>
      <c r="FZ389" s="120"/>
      <c r="GA389" s="120"/>
      <c r="GB389" s="120"/>
      <c r="GC389" s="120"/>
      <c r="GD389" s="120"/>
      <c r="GE389" s="120"/>
      <c r="GF389" s="120"/>
      <c r="GG389" s="120"/>
      <c r="GH389" s="120"/>
      <c r="GI389" s="120"/>
      <c r="GJ389" s="120"/>
      <c r="GK389" s="120"/>
      <c r="GL389" s="120"/>
      <c r="GM389" s="120"/>
      <c r="GN389" s="120"/>
      <c r="GO389" s="120"/>
      <c r="GP389" s="120"/>
      <c r="GQ389" s="120"/>
      <c r="GR389" s="120"/>
      <c r="GS389" s="120"/>
      <c r="GT389" s="120"/>
      <c r="GU389" s="120"/>
      <c r="GV389" s="120"/>
      <c r="GW389" s="120"/>
      <c r="GX389" s="120"/>
      <c r="GY389" s="120"/>
      <c r="GZ389" s="120"/>
      <c r="HA389" s="120"/>
      <c r="HB389" s="120"/>
      <c r="HC389" s="120"/>
      <c r="HD389" s="120"/>
      <c r="HE389" s="120"/>
      <c r="HF389" s="120"/>
      <c r="HG389" s="120"/>
      <c r="HH389" s="120"/>
      <c r="HI389" s="120"/>
      <c r="HJ389" s="120"/>
      <c r="HK389" s="120"/>
      <c r="HL389" s="120"/>
      <c r="HM389" s="120"/>
      <c r="HN389" s="120"/>
      <c r="HO389" s="120"/>
      <c r="HP389" s="120"/>
      <c r="HQ389" s="120"/>
      <c r="HR389" s="120"/>
      <c r="HS389" s="120"/>
      <c r="HT389" s="120"/>
      <c r="HU389" s="120"/>
      <c r="HV389" s="120"/>
      <c r="HW389" s="120"/>
      <c r="HX389" s="120"/>
      <c r="HY389" s="120"/>
      <c r="HZ389" s="120"/>
      <c r="IA389" s="120"/>
      <c r="IB389" s="120"/>
      <c r="IC389" s="120"/>
      <c r="ID389" s="120"/>
      <c r="IE389" s="120"/>
      <c r="IF389" s="120"/>
      <c r="IG389" s="120"/>
      <c r="IH389" s="120"/>
      <c r="II389" s="120"/>
      <c r="IJ389" s="120"/>
      <c r="IK389" s="120"/>
      <c r="IL389" s="120"/>
      <c r="IM389" s="120"/>
      <c r="IN389" s="120"/>
      <c r="IO389" s="120"/>
      <c r="IP389" s="120"/>
      <c r="IQ389" s="120"/>
      <c r="IR389" s="120"/>
      <c r="IS389" s="120"/>
      <c r="IT389" s="120"/>
      <c r="IU389" s="120"/>
    </row>
    <row r="390" spans="1:9" ht="12.75">
      <c r="A390" s="199" t="s">
        <v>3407</v>
      </c>
      <c r="B390" s="331" t="s">
        <v>2248</v>
      </c>
      <c r="C390" s="331" t="s">
        <v>2246</v>
      </c>
      <c r="D390" s="331">
        <v>1000</v>
      </c>
      <c r="E390" s="186" t="s">
        <v>869</v>
      </c>
      <c r="F390" s="201" t="s">
        <v>1098</v>
      </c>
      <c r="G390" s="186" t="s">
        <v>1871</v>
      </c>
      <c r="H390" s="331" t="s">
        <v>2246</v>
      </c>
      <c r="I390" s="331" t="s">
        <v>2128</v>
      </c>
    </row>
    <row r="391" spans="1:9" ht="12.75">
      <c r="A391" s="199" t="s">
        <v>3407</v>
      </c>
      <c r="B391" s="331" t="s">
        <v>2248</v>
      </c>
      <c r="C391" s="331" t="s">
        <v>2246</v>
      </c>
      <c r="D391" s="331">
        <v>1000</v>
      </c>
      <c r="E391" s="186" t="s">
        <v>870</v>
      </c>
      <c r="F391" s="201" t="s">
        <v>1099</v>
      </c>
      <c r="G391" s="186" t="s">
        <v>1872</v>
      </c>
      <c r="H391" s="331" t="s">
        <v>2246</v>
      </c>
      <c r="I391" s="331" t="s">
        <v>2128</v>
      </c>
    </row>
    <row r="392" spans="1:9" ht="12.75">
      <c r="A392" s="199" t="s">
        <v>3407</v>
      </c>
      <c r="B392" s="331" t="s">
        <v>2250</v>
      </c>
      <c r="C392" s="331" t="s">
        <v>2246</v>
      </c>
      <c r="D392" s="331">
        <v>500</v>
      </c>
      <c r="E392" s="186" t="s">
        <v>871</v>
      </c>
      <c r="F392" s="201" t="s">
        <v>1100</v>
      </c>
      <c r="G392" s="186" t="s">
        <v>1871</v>
      </c>
      <c r="H392" s="331" t="s">
        <v>2246</v>
      </c>
      <c r="I392" s="331" t="s">
        <v>1258</v>
      </c>
    </row>
    <row r="393" spans="1:9" ht="12.75">
      <c r="A393" s="199" t="s">
        <v>3407</v>
      </c>
      <c r="B393" s="331" t="s">
        <v>2250</v>
      </c>
      <c r="C393" s="331" t="s">
        <v>2246</v>
      </c>
      <c r="D393" s="331">
        <v>500</v>
      </c>
      <c r="E393" s="186" t="s">
        <v>872</v>
      </c>
      <c r="F393" s="201" t="s">
        <v>1101</v>
      </c>
      <c r="G393" s="186" t="s">
        <v>1872</v>
      </c>
      <c r="H393" s="331" t="s">
        <v>2246</v>
      </c>
      <c r="I393" s="331" t="s">
        <v>1258</v>
      </c>
    </row>
    <row r="394" spans="1:9" ht="12.75">
      <c r="A394" s="199" t="s">
        <v>3407</v>
      </c>
      <c r="B394" s="331" t="s">
        <v>2248</v>
      </c>
      <c r="C394" s="331" t="s">
        <v>2246</v>
      </c>
      <c r="D394" s="331">
        <v>1000</v>
      </c>
      <c r="E394" s="186" t="s">
        <v>873</v>
      </c>
      <c r="F394" s="201" t="s">
        <v>1102</v>
      </c>
      <c r="G394" s="186" t="s">
        <v>1871</v>
      </c>
      <c r="H394" s="331" t="s">
        <v>2246</v>
      </c>
      <c r="I394" s="331" t="s">
        <v>1258</v>
      </c>
    </row>
    <row r="395" spans="1:9" ht="12.75">
      <c r="A395" s="199" t="s">
        <v>3407</v>
      </c>
      <c r="B395" s="331" t="s">
        <v>2248</v>
      </c>
      <c r="C395" s="331" t="s">
        <v>2246</v>
      </c>
      <c r="D395" s="331">
        <v>1000</v>
      </c>
      <c r="E395" s="187" t="s">
        <v>874</v>
      </c>
      <c r="F395" s="200" t="s">
        <v>1103</v>
      </c>
      <c r="G395" s="187" t="s">
        <v>1872</v>
      </c>
      <c r="H395" s="331" t="s">
        <v>2246</v>
      </c>
      <c r="I395" s="331" t="s">
        <v>1258</v>
      </c>
    </row>
    <row r="396" spans="1:9" ht="12.75">
      <c r="A396" s="199" t="s">
        <v>3407</v>
      </c>
      <c r="B396" s="340" t="s">
        <v>1627</v>
      </c>
      <c r="C396" s="54">
        <v>3.5</v>
      </c>
      <c r="D396" s="331"/>
      <c r="E396" s="186" t="s">
        <v>860</v>
      </c>
      <c r="F396" s="201" t="s">
        <v>1104</v>
      </c>
      <c r="G396" s="331"/>
      <c r="H396" s="331" t="s">
        <v>2246</v>
      </c>
      <c r="I396" s="331" t="s">
        <v>1227</v>
      </c>
    </row>
    <row r="397" spans="1:255" ht="12.75">
      <c r="A397" s="59"/>
      <c r="B397" s="60"/>
      <c r="C397" s="61"/>
      <c r="D397" s="61"/>
      <c r="E397" s="62"/>
      <c r="F397" s="63"/>
      <c r="G397" s="61"/>
      <c r="H397" s="61"/>
      <c r="I397" s="61"/>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c r="AS397" s="56"/>
      <c r="AT397" s="56"/>
      <c r="AU397" s="56"/>
      <c r="AV397" s="56"/>
      <c r="AW397" s="56"/>
      <c r="AX397" s="56"/>
      <c r="AY397" s="56"/>
      <c r="AZ397" s="56"/>
      <c r="BA397" s="56"/>
      <c r="BB397" s="56"/>
      <c r="BC397" s="56"/>
      <c r="BD397" s="56"/>
      <c r="BE397" s="56"/>
      <c r="BF397" s="56"/>
      <c r="BG397" s="56"/>
      <c r="BH397" s="56"/>
      <c r="BI397" s="56"/>
      <c r="BJ397" s="56"/>
      <c r="BK397" s="56"/>
      <c r="BL397" s="56"/>
      <c r="BM397" s="56"/>
      <c r="BN397" s="56"/>
      <c r="BO397" s="56"/>
      <c r="BP397" s="56"/>
      <c r="BQ397" s="56"/>
      <c r="BR397" s="56"/>
      <c r="BS397" s="56"/>
      <c r="BT397" s="56"/>
      <c r="BU397" s="56"/>
      <c r="BV397" s="56"/>
      <c r="BW397" s="56"/>
      <c r="BX397" s="56"/>
      <c r="BY397" s="56"/>
      <c r="BZ397" s="56"/>
      <c r="CA397" s="56"/>
      <c r="CB397" s="56"/>
      <c r="CC397" s="56"/>
      <c r="CD397" s="56"/>
      <c r="CE397" s="56"/>
      <c r="CF397" s="56"/>
      <c r="CG397" s="56"/>
      <c r="CH397" s="56"/>
      <c r="CI397" s="56"/>
      <c r="CJ397" s="56"/>
      <c r="CK397" s="56"/>
      <c r="CL397" s="56"/>
      <c r="CM397" s="56"/>
      <c r="CN397" s="56"/>
      <c r="CO397" s="56"/>
      <c r="CP397" s="56"/>
      <c r="CQ397" s="56"/>
      <c r="CR397" s="56"/>
      <c r="CS397" s="56"/>
      <c r="CT397" s="56"/>
      <c r="CU397" s="56"/>
      <c r="CV397" s="56"/>
      <c r="CW397" s="56"/>
      <c r="CX397" s="56"/>
      <c r="CY397" s="56"/>
      <c r="CZ397" s="56"/>
      <c r="DA397" s="56"/>
      <c r="DB397" s="56"/>
      <c r="DC397" s="56"/>
      <c r="DD397" s="56"/>
      <c r="DE397" s="56"/>
      <c r="DF397" s="56"/>
      <c r="DG397" s="56"/>
      <c r="DH397" s="56"/>
      <c r="DI397" s="56"/>
      <c r="DJ397" s="56"/>
      <c r="DK397" s="56"/>
      <c r="DL397" s="56"/>
      <c r="DM397" s="56"/>
      <c r="DN397" s="56"/>
      <c r="DO397" s="56"/>
      <c r="DP397" s="56"/>
      <c r="DQ397" s="56"/>
      <c r="DR397" s="56"/>
      <c r="DS397" s="56"/>
      <c r="DT397" s="56"/>
      <c r="DU397" s="56"/>
      <c r="DV397" s="56"/>
      <c r="DW397" s="56"/>
      <c r="DX397" s="56"/>
      <c r="DY397" s="56"/>
      <c r="DZ397" s="56"/>
      <c r="EA397" s="56"/>
      <c r="EB397" s="56"/>
      <c r="EC397" s="56"/>
      <c r="ED397" s="56"/>
      <c r="EE397" s="56"/>
      <c r="EF397" s="56"/>
      <c r="EG397" s="56"/>
      <c r="EH397" s="56"/>
      <c r="EI397" s="56"/>
      <c r="EJ397" s="56"/>
      <c r="EK397" s="56"/>
      <c r="EL397" s="56"/>
      <c r="EM397" s="56"/>
      <c r="EN397" s="56"/>
      <c r="EO397" s="56"/>
      <c r="EP397" s="56"/>
      <c r="EQ397" s="56"/>
      <c r="ER397" s="56"/>
      <c r="ES397" s="56"/>
      <c r="ET397" s="56"/>
      <c r="EU397" s="56"/>
      <c r="EV397" s="56"/>
      <c r="EW397" s="56"/>
      <c r="EX397" s="56"/>
      <c r="EY397" s="56"/>
      <c r="EZ397" s="56"/>
      <c r="FA397" s="56"/>
      <c r="FB397" s="56"/>
      <c r="FC397" s="56"/>
      <c r="FD397" s="56"/>
      <c r="FE397" s="56"/>
      <c r="FF397" s="56"/>
      <c r="FG397" s="56"/>
      <c r="FH397" s="56"/>
      <c r="FI397" s="56"/>
      <c r="FJ397" s="56"/>
      <c r="FK397" s="56"/>
      <c r="FL397" s="56"/>
      <c r="FM397" s="56"/>
      <c r="FN397" s="56"/>
      <c r="FO397" s="56"/>
      <c r="FP397" s="56"/>
      <c r="FQ397" s="56"/>
      <c r="FR397" s="56"/>
      <c r="FS397" s="56"/>
      <c r="FT397" s="56"/>
      <c r="FU397" s="56"/>
      <c r="FV397" s="56"/>
      <c r="FW397" s="56"/>
      <c r="FX397" s="56"/>
      <c r="FY397" s="56"/>
      <c r="FZ397" s="56"/>
      <c r="GA397" s="56"/>
      <c r="GB397" s="56"/>
      <c r="GC397" s="56"/>
      <c r="GD397" s="56"/>
      <c r="GE397" s="56"/>
      <c r="GF397" s="56"/>
      <c r="GG397" s="56"/>
      <c r="GH397" s="56"/>
      <c r="GI397" s="56"/>
      <c r="GJ397" s="56"/>
      <c r="GK397" s="56"/>
      <c r="GL397" s="56"/>
      <c r="GM397" s="56"/>
      <c r="GN397" s="56"/>
      <c r="GO397" s="56"/>
      <c r="GP397" s="56"/>
      <c r="GQ397" s="56"/>
      <c r="GR397" s="56"/>
      <c r="GS397" s="56"/>
      <c r="GT397" s="56"/>
      <c r="GU397" s="56"/>
      <c r="GV397" s="56"/>
      <c r="GW397" s="56"/>
      <c r="GX397" s="56"/>
      <c r="GY397" s="56"/>
      <c r="GZ397" s="56"/>
      <c r="HA397" s="56"/>
      <c r="HB397" s="56"/>
      <c r="HC397" s="56"/>
      <c r="HD397" s="56"/>
      <c r="HE397" s="56"/>
      <c r="HF397" s="56"/>
      <c r="HG397" s="56"/>
      <c r="HH397" s="56"/>
      <c r="HI397" s="56"/>
      <c r="HJ397" s="56"/>
      <c r="HK397" s="56"/>
      <c r="HL397" s="56"/>
      <c r="HM397" s="56"/>
      <c r="HN397" s="56"/>
      <c r="HO397" s="56"/>
      <c r="HP397" s="56"/>
      <c r="HQ397" s="56"/>
      <c r="HR397" s="56"/>
      <c r="HS397" s="56"/>
      <c r="HT397" s="56"/>
      <c r="HU397" s="56"/>
      <c r="HV397" s="56"/>
      <c r="HW397" s="56"/>
      <c r="HX397" s="56"/>
      <c r="HY397" s="56"/>
      <c r="HZ397" s="56"/>
      <c r="IA397" s="56"/>
      <c r="IB397" s="56"/>
      <c r="IC397" s="56"/>
      <c r="ID397" s="56"/>
      <c r="IE397" s="56"/>
      <c r="IF397" s="56"/>
      <c r="IG397" s="56"/>
      <c r="IH397" s="56"/>
      <c r="II397" s="56"/>
      <c r="IJ397" s="56"/>
      <c r="IK397" s="56"/>
      <c r="IL397" s="56"/>
      <c r="IM397" s="56"/>
      <c r="IN397" s="56"/>
      <c r="IO397" s="56"/>
      <c r="IP397" s="56"/>
      <c r="IQ397" s="56"/>
      <c r="IR397" s="56"/>
      <c r="IS397" s="56"/>
      <c r="IT397" s="56"/>
      <c r="IU397" s="56"/>
    </row>
    <row r="398" spans="1:9" ht="12.75">
      <c r="A398" s="205" t="s">
        <v>3406</v>
      </c>
      <c r="B398" s="331"/>
      <c r="C398" s="54">
        <v>3.5</v>
      </c>
      <c r="D398" s="331">
        <v>795</v>
      </c>
      <c r="E398" s="187" t="s">
        <v>875</v>
      </c>
      <c r="F398" s="200" t="s">
        <v>1105</v>
      </c>
      <c r="G398" s="187" t="s">
        <v>1871</v>
      </c>
      <c r="H398" s="331" t="s">
        <v>2246</v>
      </c>
      <c r="I398" s="331" t="s">
        <v>1255</v>
      </c>
    </row>
    <row r="399" spans="1:9" ht="12.75">
      <c r="A399" s="205" t="s">
        <v>3406</v>
      </c>
      <c r="B399" s="331"/>
      <c r="C399" s="54">
        <v>3.5</v>
      </c>
      <c r="D399" s="331">
        <v>795</v>
      </c>
      <c r="E399" s="186" t="s">
        <v>876</v>
      </c>
      <c r="F399" s="201" t="s">
        <v>1106</v>
      </c>
      <c r="G399" s="186" t="s">
        <v>1872</v>
      </c>
      <c r="H399" s="331" t="s">
        <v>2246</v>
      </c>
      <c r="I399" s="331" t="s">
        <v>1255</v>
      </c>
    </row>
    <row r="400" spans="1:9" ht="12.75">
      <c r="A400" s="205" t="s">
        <v>3406</v>
      </c>
      <c r="B400" s="331" t="s">
        <v>3355</v>
      </c>
      <c r="C400" s="54">
        <v>3.5</v>
      </c>
      <c r="D400" s="331">
        <v>400</v>
      </c>
      <c r="E400" s="186" t="s">
        <v>880</v>
      </c>
      <c r="F400" s="201" t="s">
        <v>1107</v>
      </c>
      <c r="G400" s="186" t="s">
        <v>1871</v>
      </c>
      <c r="H400" s="331" t="s">
        <v>2246</v>
      </c>
      <c r="I400" s="55" t="s">
        <v>1256</v>
      </c>
    </row>
    <row r="401" spans="1:9" ht="12.75">
      <c r="A401" s="205" t="s">
        <v>3406</v>
      </c>
      <c r="B401" s="331" t="s">
        <v>3355</v>
      </c>
      <c r="C401" s="54">
        <v>3.5</v>
      </c>
      <c r="D401" s="331">
        <v>400</v>
      </c>
      <c r="E401" s="186" t="s">
        <v>881</v>
      </c>
      <c r="F401" s="201" t="s">
        <v>1108</v>
      </c>
      <c r="G401" s="186" t="s">
        <v>1872</v>
      </c>
      <c r="H401" s="331" t="s">
        <v>2246</v>
      </c>
      <c r="I401" s="55" t="s">
        <v>1256</v>
      </c>
    </row>
    <row r="402" spans="1:9" ht="12.75">
      <c r="A402" s="205" t="s">
        <v>3406</v>
      </c>
      <c r="B402" s="331" t="s">
        <v>2248</v>
      </c>
      <c r="C402" s="331" t="s">
        <v>2246</v>
      </c>
      <c r="D402" s="331">
        <v>400</v>
      </c>
      <c r="E402" s="186" t="s">
        <v>878</v>
      </c>
      <c r="F402" s="201" t="s">
        <v>1109</v>
      </c>
      <c r="G402" s="186" t="s">
        <v>1871</v>
      </c>
      <c r="H402" s="331" t="s">
        <v>2246</v>
      </c>
      <c r="I402" s="331" t="s">
        <v>2128</v>
      </c>
    </row>
    <row r="403" spans="1:9" ht="12.75">
      <c r="A403" s="205" t="s">
        <v>3406</v>
      </c>
      <c r="B403" s="331" t="s">
        <v>2248</v>
      </c>
      <c r="C403" s="331" t="s">
        <v>2246</v>
      </c>
      <c r="D403" s="331">
        <v>400</v>
      </c>
      <c r="E403" s="186" t="s">
        <v>879</v>
      </c>
      <c r="F403" s="201" t="s">
        <v>1110</v>
      </c>
      <c r="G403" s="186" t="s">
        <v>1872</v>
      </c>
      <c r="H403" s="331" t="s">
        <v>2246</v>
      </c>
      <c r="I403" s="331" t="s">
        <v>2128</v>
      </c>
    </row>
    <row r="404" spans="1:9" ht="12.75">
      <c r="A404" s="205" t="s">
        <v>3406</v>
      </c>
      <c r="B404" s="331" t="s">
        <v>2250</v>
      </c>
      <c r="C404" s="331" t="s">
        <v>2246</v>
      </c>
      <c r="D404" s="331">
        <v>200</v>
      </c>
      <c r="E404" s="186" t="s">
        <v>882</v>
      </c>
      <c r="F404" s="201" t="s">
        <v>1111</v>
      </c>
      <c r="G404" s="186" t="s">
        <v>1871</v>
      </c>
      <c r="H404" s="331" t="s">
        <v>2246</v>
      </c>
      <c r="I404" s="331" t="s">
        <v>1258</v>
      </c>
    </row>
    <row r="405" spans="1:9" ht="12.75">
      <c r="A405" s="205" t="s">
        <v>3406</v>
      </c>
      <c r="B405" s="331" t="s">
        <v>2250</v>
      </c>
      <c r="C405" s="331" t="s">
        <v>2246</v>
      </c>
      <c r="D405" s="331">
        <v>200</v>
      </c>
      <c r="E405" s="186" t="s">
        <v>883</v>
      </c>
      <c r="F405" s="201" t="s">
        <v>1112</v>
      </c>
      <c r="G405" s="186" t="s">
        <v>1872</v>
      </c>
      <c r="H405" s="331" t="s">
        <v>2246</v>
      </c>
      <c r="I405" s="331" t="s">
        <v>1258</v>
      </c>
    </row>
    <row r="406" spans="1:9" ht="12.75">
      <c r="A406" s="205" t="s">
        <v>3406</v>
      </c>
      <c r="B406" s="331" t="s">
        <v>2248</v>
      </c>
      <c r="C406" s="331" t="s">
        <v>2246</v>
      </c>
      <c r="D406" s="331">
        <v>400</v>
      </c>
      <c r="E406" s="186" t="s">
        <v>884</v>
      </c>
      <c r="F406" s="201" t="s">
        <v>1113</v>
      </c>
      <c r="G406" s="186" t="s">
        <v>1871</v>
      </c>
      <c r="H406" s="331" t="s">
        <v>2246</v>
      </c>
      <c r="I406" s="331" t="s">
        <v>1258</v>
      </c>
    </row>
    <row r="407" spans="1:9" ht="12.75">
      <c r="A407" s="205" t="s">
        <v>3406</v>
      </c>
      <c r="B407" s="331" t="s">
        <v>2248</v>
      </c>
      <c r="C407" s="331" t="s">
        <v>2246</v>
      </c>
      <c r="D407" s="331">
        <v>400</v>
      </c>
      <c r="E407" s="187" t="s">
        <v>3159</v>
      </c>
      <c r="F407" s="200" t="s">
        <v>1114</v>
      </c>
      <c r="G407" s="187" t="s">
        <v>1872</v>
      </c>
      <c r="H407" s="331" t="s">
        <v>2246</v>
      </c>
      <c r="I407" s="331" t="s">
        <v>1258</v>
      </c>
    </row>
    <row r="408" spans="1:9" ht="12.75">
      <c r="A408" s="205" t="s">
        <v>3406</v>
      </c>
      <c r="B408" s="340" t="s">
        <v>1627</v>
      </c>
      <c r="C408" s="54">
        <v>3.5</v>
      </c>
      <c r="D408" s="331"/>
      <c r="E408" s="186" t="s">
        <v>877</v>
      </c>
      <c r="F408" s="201" t="s">
        <v>1115</v>
      </c>
      <c r="G408" s="331"/>
      <c r="H408" s="331" t="s">
        <v>2246</v>
      </c>
      <c r="I408" s="331" t="s">
        <v>1227</v>
      </c>
    </row>
    <row r="409" spans="1:255" ht="12.75">
      <c r="A409" s="164"/>
      <c r="B409" s="165"/>
      <c r="C409" s="166"/>
      <c r="D409" s="166"/>
      <c r="E409" s="167"/>
      <c r="F409" s="168"/>
      <c r="G409" s="166"/>
      <c r="H409" s="166"/>
      <c r="I409" s="16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c r="AS409" s="56"/>
      <c r="AT409" s="56"/>
      <c r="AU409" s="56"/>
      <c r="AV409" s="56"/>
      <c r="AW409" s="56"/>
      <c r="AX409" s="56"/>
      <c r="AY409" s="56"/>
      <c r="AZ409" s="56"/>
      <c r="BA409" s="56"/>
      <c r="BB409" s="56"/>
      <c r="BC409" s="56"/>
      <c r="BD409" s="56"/>
      <c r="BE409" s="56"/>
      <c r="BF409" s="56"/>
      <c r="BG409" s="56"/>
      <c r="BH409" s="56"/>
      <c r="BI409" s="56"/>
      <c r="BJ409" s="56"/>
      <c r="BK409" s="56"/>
      <c r="BL409" s="56"/>
      <c r="BM409" s="56"/>
      <c r="BN409" s="56"/>
      <c r="BO409" s="56"/>
      <c r="BP409" s="56"/>
      <c r="BQ409" s="56"/>
      <c r="BR409" s="56"/>
      <c r="BS409" s="56"/>
      <c r="BT409" s="56"/>
      <c r="BU409" s="56"/>
      <c r="BV409" s="56"/>
      <c r="BW409" s="56"/>
      <c r="BX409" s="56"/>
      <c r="BY409" s="56"/>
      <c r="BZ409" s="56"/>
      <c r="CA409" s="56"/>
      <c r="CB409" s="56"/>
      <c r="CC409" s="56"/>
      <c r="CD409" s="56"/>
      <c r="CE409" s="56"/>
      <c r="CF409" s="56"/>
      <c r="CG409" s="56"/>
      <c r="CH409" s="56"/>
      <c r="CI409" s="56"/>
      <c r="CJ409" s="56"/>
      <c r="CK409" s="56"/>
      <c r="CL409" s="56"/>
      <c r="CM409" s="56"/>
      <c r="CN409" s="56"/>
      <c r="CO409" s="56"/>
      <c r="CP409" s="56"/>
      <c r="CQ409" s="56"/>
      <c r="CR409" s="56"/>
      <c r="CS409" s="56"/>
      <c r="CT409" s="56"/>
      <c r="CU409" s="56"/>
      <c r="CV409" s="56"/>
      <c r="CW409" s="56"/>
      <c r="CX409" s="56"/>
      <c r="CY409" s="56"/>
      <c r="CZ409" s="56"/>
      <c r="DA409" s="56"/>
      <c r="DB409" s="56"/>
      <c r="DC409" s="56"/>
      <c r="DD409" s="56"/>
      <c r="DE409" s="56"/>
      <c r="DF409" s="56"/>
      <c r="DG409" s="56"/>
      <c r="DH409" s="56"/>
      <c r="DI409" s="56"/>
      <c r="DJ409" s="56"/>
      <c r="DK409" s="56"/>
      <c r="DL409" s="56"/>
      <c r="DM409" s="56"/>
      <c r="DN409" s="56"/>
      <c r="DO409" s="56"/>
      <c r="DP409" s="56"/>
      <c r="DQ409" s="56"/>
      <c r="DR409" s="56"/>
      <c r="DS409" s="56"/>
      <c r="DT409" s="56"/>
      <c r="DU409" s="56"/>
      <c r="DV409" s="56"/>
      <c r="DW409" s="56"/>
      <c r="DX409" s="56"/>
      <c r="DY409" s="56"/>
      <c r="DZ409" s="56"/>
      <c r="EA409" s="56"/>
      <c r="EB409" s="56"/>
      <c r="EC409" s="56"/>
      <c r="ED409" s="56"/>
      <c r="EE409" s="56"/>
      <c r="EF409" s="56"/>
      <c r="EG409" s="56"/>
      <c r="EH409" s="56"/>
      <c r="EI409" s="56"/>
      <c r="EJ409" s="56"/>
      <c r="EK409" s="56"/>
      <c r="EL409" s="56"/>
      <c r="EM409" s="56"/>
      <c r="EN409" s="56"/>
      <c r="EO409" s="56"/>
      <c r="EP409" s="56"/>
      <c r="EQ409" s="56"/>
      <c r="ER409" s="56"/>
      <c r="ES409" s="56"/>
      <c r="ET409" s="56"/>
      <c r="EU409" s="56"/>
      <c r="EV409" s="56"/>
      <c r="EW409" s="56"/>
      <c r="EX409" s="56"/>
      <c r="EY409" s="56"/>
      <c r="EZ409" s="56"/>
      <c r="FA409" s="56"/>
      <c r="FB409" s="56"/>
      <c r="FC409" s="56"/>
      <c r="FD409" s="56"/>
      <c r="FE409" s="56"/>
      <c r="FF409" s="56"/>
      <c r="FG409" s="56"/>
      <c r="FH409" s="56"/>
      <c r="FI409" s="56"/>
      <c r="FJ409" s="56"/>
      <c r="FK409" s="56"/>
      <c r="FL409" s="56"/>
      <c r="FM409" s="56"/>
      <c r="FN409" s="56"/>
      <c r="FO409" s="56"/>
      <c r="FP409" s="56"/>
      <c r="FQ409" s="56"/>
      <c r="FR409" s="56"/>
      <c r="FS409" s="56"/>
      <c r="FT409" s="56"/>
      <c r="FU409" s="56"/>
      <c r="FV409" s="56"/>
      <c r="FW409" s="56"/>
      <c r="FX409" s="56"/>
      <c r="FY409" s="56"/>
      <c r="FZ409" s="56"/>
      <c r="GA409" s="56"/>
      <c r="GB409" s="56"/>
      <c r="GC409" s="56"/>
      <c r="GD409" s="56"/>
      <c r="GE409" s="56"/>
      <c r="GF409" s="56"/>
      <c r="GG409" s="56"/>
      <c r="GH409" s="56"/>
      <c r="GI409" s="56"/>
      <c r="GJ409" s="56"/>
      <c r="GK409" s="56"/>
      <c r="GL409" s="56"/>
      <c r="GM409" s="56"/>
      <c r="GN409" s="56"/>
      <c r="GO409" s="56"/>
      <c r="GP409" s="56"/>
      <c r="GQ409" s="56"/>
      <c r="GR409" s="56"/>
      <c r="GS409" s="56"/>
      <c r="GT409" s="56"/>
      <c r="GU409" s="56"/>
      <c r="GV409" s="56"/>
      <c r="GW409" s="56"/>
      <c r="GX409" s="56"/>
      <c r="GY409" s="56"/>
      <c r="GZ409" s="56"/>
      <c r="HA409" s="56"/>
      <c r="HB409" s="56"/>
      <c r="HC409" s="56"/>
      <c r="HD409" s="56"/>
      <c r="HE409" s="56"/>
      <c r="HF409" s="56"/>
      <c r="HG409" s="56"/>
      <c r="HH409" s="56"/>
      <c r="HI409" s="56"/>
      <c r="HJ409" s="56"/>
      <c r="HK409" s="56"/>
      <c r="HL409" s="56"/>
      <c r="HM409" s="56"/>
      <c r="HN409" s="56"/>
      <c r="HO409" s="56"/>
      <c r="HP409" s="56"/>
      <c r="HQ409" s="56"/>
      <c r="HR409" s="56"/>
      <c r="HS409" s="56"/>
      <c r="HT409" s="56"/>
      <c r="HU409" s="56"/>
      <c r="HV409" s="56"/>
      <c r="HW409" s="56"/>
      <c r="HX409" s="56"/>
      <c r="HY409" s="56"/>
      <c r="HZ409" s="56"/>
      <c r="IA409" s="56"/>
      <c r="IB409" s="56"/>
      <c r="IC409" s="56"/>
      <c r="ID409" s="56"/>
      <c r="IE409" s="56"/>
      <c r="IF409" s="56"/>
      <c r="IG409" s="56"/>
      <c r="IH409" s="56"/>
      <c r="II409" s="56"/>
      <c r="IJ409" s="56"/>
      <c r="IK409" s="56"/>
      <c r="IL409" s="56"/>
      <c r="IM409" s="56"/>
      <c r="IN409" s="56"/>
      <c r="IO409" s="56"/>
      <c r="IP409" s="56"/>
      <c r="IQ409" s="56"/>
      <c r="IR409" s="56"/>
      <c r="IS409" s="56"/>
      <c r="IT409" s="56"/>
      <c r="IU409" s="56"/>
    </row>
    <row r="410" spans="1:255" s="334" customFormat="1" ht="12.75">
      <c r="A410" s="72" t="s">
        <v>1605</v>
      </c>
      <c r="B410" s="58" t="s">
        <v>116</v>
      </c>
      <c r="C410" s="54">
        <v>11</v>
      </c>
      <c r="D410" s="54">
        <v>450</v>
      </c>
      <c r="E410" s="253" t="s">
        <v>114</v>
      </c>
      <c r="F410" s="350" t="s">
        <v>2639</v>
      </c>
      <c r="G410" s="187" t="s">
        <v>1871</v>
      </c>
      <c r="H410" s="54" t="s">
        <v>3349</v>
      </c>
      <c r="I410" s="54" t="s">
        <v>1255</v>
      </c>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c r="BE410" s="72"/>
      <c r="BF410" s="72"/>
      <c r="BG410" s="72"/>
      <c r="BH410" s="72"/>
      <c r="BI410" s="72"/>
      <c r="BJ410" s="72"/>
      <c r="BK410" s="72"/>
      <c r="BL410" s="72"/>
      <c r="BM410" s="72"/>
      <c r="BN410" s="72"/>
      <c r="BO410" s="72"/>
      <c r="BP410" s="72"/>
      <c r="BQ410" s="72"/>
      <c r="BR410" s="72"/>
      <c r="BS410" s="72"/>
      <c r="BT410" s="72"/>
      <c r="BU410" s="72"/>
      <c r="BV410" s="72"/>
      <c r="BW410" s="72"/>
      <c r="BX410" s="72"/>
      <c r="BY410" s="72"/>
      <c r="BZ410" s="72"/>
      <c r="CA410" s="72"/>
      <c r="CB410" s="72"/>
      <c r="CC410" s="72"/>
      <c r="CD410" s="72"/>
      <c r="CE410" s="72"/>
      <c r="CF410" s="72"/>
      <c r="CG410" s="72"/>
      <c r="CH410" s="72"/>
      <c r="CI410" s="72"/>
      <c r="CJ410" s="72"/>
      <c r="CK410" s="72"/>
      <c r="CL410" s="72"/>
      <c r="CM410" s="72"/>
      <c r="CN410" s="72"/>
      <c r="CO410" s="72"/>
      <c r="CP410" s="72"/>
      <c r="CQ410" s="72"/>
      <c r="CR410" s="72"/>
      <c r="CS410" s="72"/>
      <c r="CT410" s="72"/>
      <c r="CU410" s="72"/>
      <c r="CV410" s="72"/>
      <c r="CW410" s="72"/>
      <c r="CX410" s="72"/>
      <c r="CY410" s="72"/>
      <c r="CZ410" s="72"/>
      <c r="DA410" s="72"/>
      <c r="DB410" s="72"/>
      <c r="DC410" s="72"/>
      <c r="DD410" s="72"/>
      <c r="DE410" s="72"/>
      <c r="DF410" s="72"/>
      <c r="DG410" s="72"/>
      <c r="DH410" s="72"/>
      <c r="DI410" s="72"/>
      <c r="DJ410" s="72"/>
      <c r="DK410" s="72"/>
      <c r="DL410" s="72"/>
      <c r="DM410" s="72"/>
      <c r="DN410" s="72"/>
      <c r="DO410" s="72"/>
      <c r="DP410" s="72"/>
      <c r="DQ410" s="72"/>
      <c r="DR410" s="72"/>
      <c r="DS410" s="72"/>
      <c r="DT410" s="72"/>
      <c r="DU410" s="72"/>
      <c r="DV410" s="72"/>
      <c r="DW410" s="72"/>
      <c r="DX410" s="72"/>
      <c r="DY410" s="72"/>
      <c r="DZ410" s="72"/>
      <c r="EA410" s="72"/>
      <c r="EB410" s="72"/>
      <c r="EC410" s="72"/>
      <c r="ED410" s="72"/>
      <c r="EE410" s="72"/>
      <c r="EF410" s="72"/>
      <c r="EG410" s="72"/>
      <c r="EH410" s="72"/>
      <c r="EI410" s="72"/>
      <c r="EJ410" s="72"/>
      <c r="EK410" s="72"/>
      <c r="EL410" s="72"/>
      <c r="EM410" s="72"/>
      <c r="EN410" s="72"/>
      <c r="EO410" s="72"/>
      <c r="EP410" s="72"/>
      <c r="EQ410" s="72"/>
      <c r="ER410" s="72"/>
      <c r="ES410" s="72"/>
      <c r="ET410" s="72"/>
      <c r="EU410" s="72"/>
      <c r="EV410" s="72"/>
      <c r="EW410" s="72"/>
      <c r="EX410" s="72"/>
      <c r="EY410" s="72"/>
      <c r="EZ410" s="72"/>
      <c r="FA410" s="72"/>
      <c r="FB410" s="72"/>
      <c r="FC410" s="72"/>
      <c r="FD410" s="72"/>
      <c r="FE410" s="72"/>
      <c r="FF410" s="72"/>
      <c r="FG410" s="72"/>
      <c r="FH410" s="72"/>
      <c r="FI410" s="72"/>
      <c r="FJ410" s="72"/>
      <c r="FK410" s="72"/>
      <c r="FL410" s="72"/>
      <c r="FM410" s="72"/>
      <c r="FN410" s="72"/>
      <c r="FO410" s="72"/>
      <c r="FP410" s="72"/>
      <c r="FQ410" s="72"/>
      <c r="FR410" s="72"/>
      <c r="FS410" s="72"/>
      <c r="FT410" s="72"/>
      <c r="FU410" s="72"/>
      <c r="FV410" s="72"/>
      <c r="FW410" s="72"/>
      <c r="FX410" s="72"/>
      <c r="FY410" s="72"/>
      <c r="FZ410" s="72"/>
      <c r="GA410" s="72"/>
      <c r="GB410" s="72"/>
      <c r="GC410" s="72"/>
      <c r="GD410" s="72"/>
      <c r="GE410" s="72"/>
      <c r="GF410" s="72"/>
      <c r="GG410" s="72"/>
      <c r="GH410" s="72"/>
      <c r="GI410" s="72"/>
      <c r="GJ410" s="72"/>
      <c r="GK410" s="72"/>
      <c r="GL410" s="72"/>
      <c r="GM410" s="72"/>
      <c r="GN410" s="72"/>
      <c r="GO410" s="72"/>
      <c r="GP410" s="72"/>
      <c r="GQ410" s="72"/>
      <c r="GR410" s="72"/>
      <c r="GS410" s="72"/>
      <c r="GT410" s="72"/>
      <c r="GU410" s="72"/>
      <c r="GV410" s="72"/>
      <c r="GW410" s="72"/>
      <c r="GX410" s="72"/>
      <c r="GY410" s="72"/>
      <c r="GZ410" s="72"/>
      <c r="HA410" s="72"/>
      <c r="HB410" s="72"/>
      <c r="HC410" s="72"/>
      <c r="HD410" s="72"/>
      <c r="HE410" s="72"/>
      <c r="HF410" s="72"/>
      <c r="HG410" s="72"/>
      <c r="HH410" s="72"/>
      <c r="HI410" s="72"/>
      <c r="HJ410" s="72"/>
      <c r="HK410" s="72"/>
      <c r="HL410" s="72"/>
      <c r="HM410" s="72"/>
      <c r="HN410" s="72"/>
      <c r="HO410" s="72"/>
      <c r="HP410" s="72"/>
      <c r="HQ410" s="72"/>
      <c r="HR410" s="72"/>
      <c r="HS410" s="72"/>
      <c r="HT410" s="72"/>
      <c r="HU410" s="72"/>
      <c r="HV410" s="72"/>
      <c r="HW410" s="72"/>
      <c r="HX410" s="72"/>
      <c r="HY410" s="72"/>
      <c r="HZ410" s="72"/>
      <c r="IA410" s="72"/>
      <c r="IB410" s="72"/>
      <c r="IC410" s="72"/>
      <c r="ID410" s="72"/>
      <c r="IE410" s="72"/>
      <c r="IF410" s="72"/>
      <c r="IG410" s="72"/>
      <c r="IH410" s="72"/>
      <c r="II410" s="72"/>
      <c r="IJ410" s="72"/>
      <c r="IK410" s="72"/>
      <c r="IL410" s="72"/>
      <c r="IM410" s="72"/>
      <c r="IN410" s="72"/>
      <c r="IO410" s="72"/>
      <c r="IP410" s="72"/>
      <c r="IQ410" s="72"/>
      <c r="IR410" s="72"/>
      <c r="IS410" s="72"/>
      <c r="IT410" s="72"/>
      <c r="IU410" s="72"/>
    </row>
    <row r="411" spans="1:255" s="334" customFormat="1" ht="12.75">
      <c r="A411" s="72" t="s">
        <v>1605</v>
      </c>
      <c r="B411" s="58" t="s">
        <v>116</v>
      </c>
      <c r="C411" s="54">
        <v>11</v>
      </c>
      <c r="D411" s="54">
        <v>450</v>
      </c>
      <c r="E411" s="253" t="s">
        <v>115</v>
      </c>
      <c r="F411" s="350" t="s">
        <v>2640</v>
      </c>
      <c r="G411" s="187" t="s">
        <v>1872</v>
      </c>
      <c r="H411" s="54" t="s">
        <v>3349</v>
      </c>
      <c r="I411" s="54" t="s">
        <v>1255</v>
      </c>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c r="BE411" s="72"/>
      <c r="BF411" s="72"/>
      <c r="BG411" s="72"/>
      <c r="BH411" s="72"/>
      <c r="BI411" s="72"/>
      <c r="BJ411" s="72"/>
      <c r="BK411" s="72"/>
      <c r="BL411" s="72"/>
      <c r="BM411" s="72"/>
      <c r="BN411" s="72"/>
      <c r="BO411" s="72"/>
      <c r="BP411" s="72"/>
      <c r="BQ411" s="72"/>
      <c r="BR411" s="72"/>
      <c r="BS411" s="72"/>
      <c r="BT411" s="72"/>
      <c r="BU411" s="72"/>
      <c r="BV411" s="72"/>
      <c r="BW411" s="72"/>
      <c r="BX411" s="72"/>
      <c r="BY411" s="72"/>
      <c r="BZ411" s="72"/>
      <c r="CA411" s="72"/>
      <c r="CB411" s="72"/>
      <c r="CC411" s="72"/>
      <c r="CD411" s="72"/>
      <c r="CE411" s="72"/>
      <c r="CF411" s="72"/>
      <c r="CG411" s="72"/>
      <c r="CH411" s="72"/>
      <c r="CI411" s="72"/>
      <c r="CJ411" s="72"/>
      <c r="CK411" s="72"/>
      <c r="CL411" s="72"/>
      <c r="CM411" s="72"/>
      <c r="CN411" s="72"/>
      <c r="CO411" s="72"/>
      <c r="CP411" s="72"/>
      <c r="CQ411" s="72"/>
      <c r="CR411" s="72"/>
      <c r="CS411" s="72"/>
      <c r="CT411" s="72"/>
      <c r="CU411" s="72"/>
      <c r="CV411" s="72"/>
      <c r="CW411" s="72"/>
      <c r="CX411" s="72"/>
      <c r="CY411" s="72"/>
      <c r="CZ411" s="72"/>
      <c r="DA411" s="72"/>
      <c r="DB411" s="72"/>
      <c r="DC411" s="72"/>
      <c r="DD411" s="72"/>
      <c r="DE411" s="72"/>
      <c r="DF411" s="72"/>
      <c r="DG411" s="72"/>
      <c r="DH411" s="72"/>
      <c r="DI411" s="72"/>
      <c r="DJ411" s="72"/>
      <c r="DK411" s="72"/>
      <c r="DL411" s="72"/>
      <c r="DM411" s="72"/>
      <c r="DN411" s="72"/>
      <c r="DO411" s="72"/>
      <c r="DP411" s="72"/>
      <c r="DQ411" s="72"/>
      <c r="DR411" s="72"/>
      <c r="DS411" s="72"/>
      <c r="DT411" s="72"/>
      <c r="DU411" s="72"/>
      <c r="DV411" s="72"/>
      <c r="DW411" s="72"/>
      <c r="DX411" s="72"/>
      <c r="DY411" s="72"/>
      <c r="DZ411" s="72"/>
      <c r="EA411" s="72"/>
      <c r="EB411" s="72"/>
      <c r="EC411" s="72"/>
      <c r="ED411" s="72"/>
      <c r="EE411" s="72"/>
      <c r="EF411" s="72"/>
      <c r="EG411" s="72"/>
      <c r="EH411" s="72"/>
      <c r="EI411" s="72"/>
      <c r="EJ411" s="72"/>
      <c r="EK411" s="72"/>
      <c r="EL411" s="72"/>
      <c r="EM411" s="72"/>
      <c r="EN411" s="72"/>
      <c r="EO411" s="72"/>
      <c r="EP411" s="72"/>
      <c r="EQ411" s="72"/>
      <c r="ER411" s="72"/>
      <c r="ES411" s="72"/>
      <c r="ET411" s="72"/>
      <c r="EU411" s="72"/>
      <c r="EV411" s="72"/>
      <c r="EW411" s="72"/>
      <c r="EX411" s="72"/>
      <c r="EY411" s="72"/>
      <c r="EZ411" s="72"/>
      <c r="FA411" s="72"/>
      <c r="FB411" s="72"/>
      <c r="FC411" s="72"/>
      <c r="FD411" s="72"/>
      <c r="FE411" s="72"/>
      <c r="FF411" s="72"/>
      <c r="FG411" s="72"/>
      <c r="FH411" s="72"/>
      <c r="FI411" s="72"/>
      <c r="FJ411" s="72"/>
      <c r="FK411" s="72"/>
      <c r="FL411" s="72"/>
      <c r="FM411" s="72"/>
      <c r="FN411" s="72"/>
      <c r="FO411" s="72"/>
      <c r="FP411" s="72"/>
      <c r="FQ411" s="72"/>
      <c r="FR411" s="72"/>
      <c r="FS411" s="72"/>
      <c r="FT411" s="72"/>
      <c r="FU411" s="72"/>
      <c r="FV411" s="72"/>
      <c r="FW411" s="72"/>
      <c r="FX411" s="72"/>
      <c r="FY411" s="72"/>
      <c r="FZ411" s="72"/>
      <c r="GA411" s="72"/>
      <c r="GB411" s="72"/>
      <c r="GC411" s="72"/>
      <c r="GD411" s="72"/>
      <c r="GE411" s="72"/>
      <c r="GF411" s="72"/>
      <c r="GG411" s="72"/>
      <c r="GH411" s="72"/>
      <c r="GI411" s="72"/>
      <c r="GJ411" s="72"/>
      <c r="GK411" s="72"/>
      <c r="GL411" s="72"/>
      <c r="GM411" s="72"/>
      <c r="GN411" s="72"/>
      <c r="GO411" s="72"/>
      <c r="GP411" s="72"/>
      <c r="GQ411" s="72"/>
      <c r="GR411" s="72"/>
      <c r="GS411" s="72"/>
      <c r="GT411" s="72"/>
      <c r="GU411" s="72"/>
      <c r="GV411" s="72"/>
      <c r="GW411" s="72"/>
      <c r="GX411" s="72"/>
      <c r="GY411" s="72"/>
      <c r="GZ411" s="72"/>
      <c r="HA411" s="72"/>
      <c r="HB411" s="72"/>
      <c r="HC411" s="72"/>
      <c r="HD411" s="72"/>
      <c r="HE411" s="72"/>
      <c r="HF411" s="72"/>
      <c r="HG411" s="72"/>
      <c r="HH411" s="72"/>
      <c r="HI411" s="72"/>
      <c r="HJ411" s="72"/>
      <c r="HK411" s="72"/>
      <c r="HL411" s="72"/>
      <c r="HM411" s="72"/>
      <c r="HN411" s="72"/>
      <c r="HO411" s="72"/>
      <c r="HP411" s="72"/>
      <c r="HQ411" s="72"/>
      <c r="HR411" s="72"/>
      <c r="HS411" s="72"/>
      <c r="HT411" s="72"/>
      <c r="HU411" s="72"/>
      <c r="HV411" s="72"/>
      <c r="HW411" s="72"/>
      <c r="HX411" s="72"/>
      <c r="HY411" s="72"/>
      <c r="HZ411" s="72"/>
      <c r="IA411" s="72"/>
      <c r="IB411" s="72"/>
      <c r="IC411" s="72"/>
      <c r="ID411" s="72"/>
      <c r="IE411" s="72"/>
      <c r="IF411" s="72"/>
      <c r="IG411" s="72"/>
      <c r="IH411" s="72"/>
      <c r="II411" s="72"/>
      <c r="IJ411" s="72"/>
      <c r="IK411" s="72"/>
      <c r="IL411" s="72"/>
      <c r="IM411" s="72"/>
      <c r="IN411" s="72"/>
      <c r="IO411" s="72"/>
      <c r="IP411" s="72"/>
      <c r="IQ411" s="72"/>
      <c r="IR411" s="72"/>
      <c r="IS411" s="72"/>
      <c r="IT411" s="72"/>
      <c r="IU411" s="72"/>
    </row>
    <row r="412" spans="1:255" s="334" customFormat="1" ht="12.75">
      <c r="A412" s="72" t="s">
        <v>1605</v>
      </c>
      <c r="B412" s="58" t="s">
        <v>581</v>
      </c>
      <c r="C412" s="54">
        <v>11</v>
      </c>
      <c r="D412" s="54">
        <v>150</v>
      </c>
      <c r="E412" s="253" t="s">
        <v>579</v>
      </c>
      <c r="F412" s="350" t="s">
        <v>2641</v>
      </c>
      <c r="G412" s="187" t="s">
        <v>1871</v>
      </c>
      <c r="H412" s="54" t="s">
        <v>3349</v>
      </c>
      <c r="I412" s="54" t="s">
        <v>1255</v>
      </c>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72"/>
      <c r="CU412" s="7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c r="ER412" s="72"/>
      <c r="ES412" s="72"/>
      <c r="ET412" s="72"/>
      <c r="EU412" s="72"/>
      <c r="EV412" s="72"/>
      <c r="EW412" s="72"/>
      <c r="EX412" s="72"/>
      <c r="EY412" s="72"/>
      <c r="EZ412" s="72"/>
      <c r="FA412" s="72"/>
      <c r="FB412" s="72"/>
      <c r="FC412" s="72"/>
      <c r="FD412" s="72"/>
      <c r="FE412" s="72"/>
      <c r="FF412" s="72"/>
      <c r="FG412" s="72"/>
      <c r="FH412" s="72"/>
      <c r="FI412" s="72"/>
      <c r="FJ412" s="72"/>
      <c r="FK412" s="72"/>
      <c r="FL412" s="72"/>
      <c r="FM412" s="72"/>
      <c r="FN412" s="72"/>
      <c r="FO412" s="72"/>
      <c r="FP412" s="72"/>
      <c r="FQ412" s="72"/>
      <c r="FR412" s="72"/>
      <c r="FS412" s="72"/>
      <c r="FT412" s="72"/>
      <c r="FU412" s="72"/>
      <c r="FV412" s="72"/>
      <c r="FW412" s="72"/>
      <c r="FX412" s="72"/>
      <c r="FY412" s="72"/>
      <c r="FZ412" s="72"/>
      <c r="GA412" s="72"/>
      <c r="GB412" s="72"/>
      <c r="GC412" s="72"/>
      <c r="GD412" s="72"/>
      <c r="GE412" s="72"/>
      <c r="GF412" s="72"/>
      <c r="GG412" s="72"/>
      <c r="GH412" s="72"/>
      <c r="GI412" s="72"/>
      <c r="GJ412" s="72"/>
      <c r="GK412" s="72"/>
      <c r="GL412" s="72"/>
      <c r="GM412" s="72"/>
      <c r="GN412" s="72"/>
      <c r="GO412" s="72"/>
      <c r="GP412" s="72"/>
      <c r="GQ412" s="72"/>
      <c r="GR412" s="72"/>
      <c r="GS412" s="72"/>
      <c r="GT412" s="72"/>
      <c r="GU412" s="72"/>
      <c r="GV412" s="72"/>
      <c r="GW412" s="72"/>
      <c r="GX412" s="72"/>
      <c r="GY412" s="72"/>
      <c r="GZ412" s="72"/>
      <c r="HA412" s="72"/>
      <c r="HB412" s="72"/>
      <c r="HC412" s="72"/>
      <c r="HD412" s="72"/>
      <c r="HE412" s="72"/>
      <c r="HF412" s="72"/>
      <c r="HG412" s="72"/>
      <c r="HH412" s="72"/>
      <c r="HI412" s="72"/>
      <c r="HJ412" s="72"/>
      <c r="HK412" s="72"/>
      <c r="HL412" s="72"/>
      <c r="HM412" s="72"/>
      <c r="HN412" s="72"/>
      <c r="HO412" s="72"/>
      <c r="HP412" s="72"/>
      <c r="HQ412" s="72"/>
      <c r="HR412" s="72"/>
      <c r="HS412" s="72"/>
      <c r="HT412" s="72"/>
      <c r="HU412" s="72"/>
      <c r="HV412" s="72"/>
      <c r="HW412" s="72"/>
      <c r="HX412" s="72"/>
      <c r="HY412" s="72"/>
      <c r="HZ412" s="72"/>
      <c r="IA412" s="72"/>
      <c r="IB412" s="72"/>
      <c r="IC412" s="72"/>
      <c r="ID412" s="72"/>
      <c r="IE412" s="72"/>
      <c r="IF412" s="72"/>
      <c r="IG412" s="72"/>
      <c r="IH412" s="72"/>
      <c r="II412" s="72"/>
      <c r="IJ412" s="72"/>
      <c r="IK412" s="72"/>
      <c r="IL412" s="72"/>
      <c r="IM412" s="72"/>
      <c r="IN412" s="72"/>
      <c r="IO412" s="72"/>
      <c r="IP412" s="72"/>
      <c r="IQ412" s="72"/>
      <c r="IR412" s="72"/>
      <c r="IS412" s="72"/>
      <c r="IT412" s="72"/>
      <c r="IU412" s="72"/>
    </row>
    <row r="413" spans="1:255" s="334" customFormat="1" ht="12.75">
      <c r="A413" s="72" t="s">
        <v>1605</v>
      </c>
      <c r="B413" s="58" t="s">
        <v>581</v>
      </c>
      <c r="C413" s="54">
        <v>11</v>
      </c>
      <c r="D413" s="54">
        <v>150</v>
      </c>
      <c r="E413" s="253" t="s">
        <v>580</v>
      </c>
      <c r="F413" s="350" t="s">
        <v>2642</v>
      </c>
      <c r="G413" s="187" t="s">
        <v>1872</v>
      </c>
      <c r="H413" s="54" t="s">
        <v>3349</v>
      </c>
      <c r="I413" s="54" t="s">
        <v>1255</v>
      </c>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c r="BE413" s="72"/>
      <c r="BF413" s="72"/>
      <c r="BG413" s="72"/>
      <c r="BH413" s="72"/>
      <c r="BI413" s="72"/>
      <c r="BJ413" s="72"/>
      <c r="BK413" s="72"/>
      <c r="BL413" s="72"/>
      <c r="BM413" s="72"/>
      <c r="BN413" s="72"/>
      <c r="BO413" s="72"/>
      <c r="BP413" s="72"/>
      <c r="BQ413" s="72"/>
      <c r="BR413" s="72"/>
      <c r="BS413" s="72"/>
      <c r="BT413" s="72"/>
      <c r="BU413" s="72"/>
      <c r="BV413" s="72"/>
      <c r="BW413" s="72"/>
      <c r="BX413" s="72"/>
      <c r="BY413" s="72"/>
      <c r="BZ413" s="72"/>
      <c r="CA413" s="72"/>
      <c r="CB413" s="72"/>
      <c r="CC413" s="72"/>
      <c r="CD413" s="72"/>
      <c r="CE413" s="72"/>
      <c r="CF413" s="72"/>
      <c r="CG413" s="72"/>
      <c r="CH413" s="72"/>
      <c r="CI413" s="72"/>
      <c r="CJ413" s="72"/>
      <c r="CK413" s="72"/>
      <c r="CL413" s="72"/>
      <c r="CM413" s="72"/>
      <c r="CN413" s="72"/>
      <c r="CO413" s="72"/>
      <c r="CP413" s="72"/>
      <c r="CQ413" s="72"/>
      <c r="CR413" s="72"/>
      <c r="CS413" s="72"/>
      <c r="CT413" s="72"/>
      <c r="CU413" s="72"/>
      <c r="CV413" s="72"/>
      <c r="CW413" s="72"/>
      <c r="CX413" s="72"/>
      <c r="CY413" s="72"/>
      <c r="CZ413" s="72"/>
      <c r="DA413" s="72"/>
      <c r="DB413" s="72"/>
      <c r="DC413" s="72"/>
      <c r="DD413" s="72"/>
      <c r="DE413" s="72"/>
      <c r="DF413" s="72"/>
      <c r="DG413" s="72"/>
      <c r="DH413" s="72"/>
      <c r="DI413" s="72"/>
      <c r="DJ413" s="72"/>
      <c r="DK413" s="72"/>
      <c r="DL413" s="72"/>
      <c r="DM413" s="72"/>
      <c r="DN413" s="72"/>
      <c r="DO413" s="72"/>
      <c r="DP413" s="72"/>
      <c r="DQ413" s="72"/>
      <c r="DR413" s="72"/>
      <c r="DS413" s="72"/>
      <c r="DT413" s="72"/>
      <c r="DU413" s="72"/>
      <c r="DV413" s="72"/>
      <c r="DW413" s="72"/>
      <c r="DX413" s="72"/>
      <c r="DY413" s="72"/>
      <c r="DZ413" s="72"/>
      <c r="EA413" s="72"/>
      <c r="EB413" s="72"/>
      <c r="EC413" s="72"/>
      <c r="ED413" s="72"/>
      <c r="EE413" s="72"/>
      <c r="EF413" s="72"/>
      <c r="EG413" s="72"/>
      <c r="EH413" s="72"/>
      <c r="EI413" s="72"/>
      <c r="EJ413" s="72"/>
      <c r="EK413" s="72"/>
      <c r="EL413" s="72"/>
      <c r="EM413" s="72"/>
      <c r="EN413" s="72"/>
      <c r="EO413" s="72"/>
      <c r="EP413" s="72"/>
      <c r="EQ413" s="72"/>
      <c r="ER413" s="72"/>
      <c r="ES413" s="72"/>
      <c r="ET413" s="72"/>
      <c r="EU413" s="72"/>
      <c r="EV413" s="72"/>
      <c r="EW413" s="72"/>
      <c r="EX413" s="72"/>
      <c r="EY413" s="72"/>
      <c r="EZ413" s="72"/>
      <c r="FA413" s="72"/>
      <c r="FB413" s="72"/>
      <c r="FC413" s="72"/>
      <c r="FD413" s="72"/>
      <c r="FE413" s="72"/>
      <c r="FF413" s="72"/>
      <c r="FG413" s="72"/>
      <c r="FH413" s="72"/>
      <c r="FI413" s="72"/>
      <c r="FJ413" s="72"/>
      <c r="FK413" s="72"/>
      <c r="FL413" s="72"/>
      <c r="FM413" s="72"/>
      <c r="FN413" s="72"/>
      <c r="FO413" s="72"/>
      <c r="FP413" s="72"/>
      <c r="FQ413" s="72"/>
      <c r="FR413" s="72"/>
      <c r="FS413" s="72"/>
      <c r="FT413" s="72"/>
      <c r="FU413" s="72"/>
      <c r="FV413" s="72"/>
      <c r="FW413" s="72"/>
      <c r="FX413" s="72"/>
      <c r="FY413" s="72"/>
      <c r="FZ413" s="72"/>
      <c r="GA413" s="72"/>
      <c r="GB413" s="72"/>
      <c r="GC413" s="72"/>
      <c r="GD413" s="72"/>
      <c r="GE413" s="72"/>
      <c r="GF413" s="72"/>
      <c r="GG413" s="72"/>
      <c r="GH413" s="72"/>
      <c r="GI413" s="72"/>
      <c r="GJ413" s="72"/>
      <c r="GK413" s="72"/>
      <c r="GL413" s="72"/>
      <c r="GM413" s="72"/>
      <c r="GN413" s="72"/>
      <c r="GO413" s="72"/>
      <c r="GP413" s="72"/>
      <c r="GQ413" s="72"/>
      <c r="GR413" s="72"/>
      <c r="GS413" s="72"/>
      <c r="GT413" s="72"/>
      <c r="GU413" s="72"/>
      <c r="GV413" s="72"/>
      <c r="GW413" s="72"/>
      <c r="GX413" s="72"/>
      <c r="GY413" s="72"/>
      <c r="GZ413" s="72"/>
      <c r="HA413" s="72"/>
      <c r="HB413" s="72"/>
      <c r="HC413" s="72"/>
      <c r="HD413" s="72"/>
      <c r="HE413" s="72"/>
      <c r="HF413" s="72"/>
      <c r="HG413" s="72"/>
      <c r="HH413" s="72"/>
      <c r="HI413" s="72"/>
      <c r="HJ413" s="72"/>
      <c r="HK413" s="72"/>
      <c r="HL413" s="72"/>
      <c r="HM413" s="72"/>
      <c r="HN413" s="72"/>
      <c r="HO413" s="72"/>
      <c r="HP413" s="72"/>
      <c r="HQ413" s="72"/>
      <c r="HR413" s="72"/>
      <c r="HS413" s="72"/>
      <c r="HT413" s="72"/>
      <c r="HU413" s="72"/>
      <c r="HV413" s="72"/>
      <c r="HW413" s="72"/>
      <c r="HX413" s="72"/>
      <c r="HY413" s="72"/>
      <c r="HZ413" s="72"/>
      <c r="IA413" s="72"/>
      <c r="IB413" s="72"/>
      <c r="IC413" s="72"/>
      <c r="ID413" s="72"/>
      <c r="IE413" s="72"/>
      <c r="IF413" s="72"/>
      <c r="IG413" s="72"/>
      <c r="IH413" s="72"/>
      <c r="II413" s="72"/>
      <c r="IJ413" s="72"/>
      <c r="IK413" s="72"/>
      <c r="IL413" s="72"/>
      <c r="IM413" s="72"/>
      <c r="IN413" s="72"/>
      <c r="IO413" s="72"/>
      <c r="IP413" s="72"/>
      <c r="IQ413" s="72"/>
      <c r="IR413" s="72"/>
      <c r="IS413" s="72"/>
      <c r="IT413" s="72"/>
      <c r="IU413" s="72"/>
    </row>
    <row r="414" spans="1:255" s="332" customFormat="1" ht="12.75">
      <c r="A414" s="57" t="s">
        <v>1605</v>
      </c>
      <c r="B414" s="58" t="s">
        <v>3571</v>
      </c>
      <c r="C414" s="55">
        <v>11</v>
      </c>
      <c r="D414" s="55">
        <v>50</v>
      </c>
      <c r="E414" s="186" t="s">
        <v>3164</v>
      </c>
      <c r="F414" s="201" t="s">
        <v>1116</v>
      </c>
      <c r="G414" s="186" t="s">
        <v>1871</v>
      </c>
      <c r="H414" s="55" t="s">
        <v>3349</v>
      </c>
      <c r="I414" s="55" t="s">
        <v>1256</v>
      </c>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H414" s="57"/>
      <c r="CI414" s="57"/>
      <c r="CJ414" s="57"/>
      <c r="CK414" s="57"/>
      <c r="CL414" s="57"/>
      <c r="CM414" s="57"/>
      <c r="CN414" s="57"/>
      <c r="CO414" s="57"/>
      <c r="CP414" s="57"/>
      <c r="CQ414" s="57"/>
      <c r="CR414" s="57"/>
      <c r="CS414" s="57"/>
      <c r="CT414" s="57"/>
      <c r="CU414" s="57"/>
      <c r="CV414" s="57"/>
      <c r="CW414" s="57"/>
      <c r="CX414" s="57"/>
      <c r="CY414" s="57"/>
      <c r="CZ414" s="57"/>
      <c r="DA414" s="57"/>
      <c r="DB414" s="57"/>
      <c r="DC414" s="57"/>
      <c r="DD414" s="57"/>
      <c r="DE414" s="57"/>
      <c r="DF414" s="57"/>
      <c r="DG414" s="57"/>
      <c r="DH414" s="57"/>
      <c r="DI414" s="57"/>
      <c r="DJ414" s="57"/>
      <c r="DK414" s="57"/>
      <c r="DL414" s="57"/>
      <c r="DM414" s="57"/>
      <c r="DN414" s="57"/>
      <c r="DO414" s="57"/>
      <c r="DP414" s="57"/>
      <c r="DQ414" s="57"/>
      <c r="DR414" s="57"/>
      <c r="DS414" s="57"/>
      <c r="DT414" s="57"/>
      <c r="DU414" s="57"/>
      <c r="DV414" s="57"/>
      <c r="DW414" s="57"/>
      <c r="DX414" s="57"/>
      <c r="DY414" s="57"/>
      <c r="DZ414" s="57"/>
      <c r="EA414" s="57"/>
      <c r="EB414" s="57"/>
      <c r="EC414" s="57"/>
      <c r="ED414" s="57"/>
      <c r="EE414" s="57"/>
      <c r="EF414" s="57"/>
      <c r="EG414" s="57"/>
      <c r="EH414" s="57"/>
      <c r="EI414" s="57"/>
      <c r="EJ414" s="57"/>
      <c r="EK414" s="57"/>
      <c r="EL414" s="57"/>
      <c r="EM414" s="57"/>
      <c r="EN414" s="57"/>
      <c r="EO414" s="57"/>
      <c r="EP414" s="57"/>
      <c r="EQ414" s="57"/>
      <c r="ER414" s="57"/>
      <c r="ES414" s="57"/>
      <c r="ET414" s="57"/>
      <c r="EU414" s="57"/>
      <c r="EV414" s="57"/>
      <c r="EW414" s="57"/>
      <c r="EX414" s="57"/>
      <c r="EY414" s="57"/>
      <c r="EZ414" s="57"/>
      <c r="FA414" s="57"/>
      <c r="FB414" s="57"/>
      <c r="FC414" s="57"/>
      <c r="FD414" s="57"/>
      <c r="FE414" s="57"/>
      <c r="FF414" s="57"/>
      <c r="FG414" s="57"/>
      <c r="FH414" s="57"/>
      <c r="FI414" s="57"/>
      <c r="FJ414" s="57"/>
      <c r="FK414" s="57"/>
      <c r="FL414" s="57"/>
      <c r="FM414" s="57"/>
      <c r="FN414" s="57"/>
      <c r="FO414" s="57"/>
      <c r="FP414" s="57"/>
      <c r="FQ414" s="57"/>
      <c r="FR414" s="57"/>
      <c r="FS414" s="57"/>
      <c r="FT414" s="57"/>
      <c r="FU414" s="57"/>
      <c r="FV414" s="57"/>
      <c r="FW414" s="57"/>
      <c r="FX414" s="57"/>
      <c r="FY414" s="57"/>
      <c r="FZ414" s="57"/>
      <c r="GA414" s="57"/>
      <c r="GB414" s="57"/>
      <c r="GC414" s="57"/>
      <c r="GD414" s="57"/>
      <c r="GE414" s="57"/>
      <c r="GF414" s="57"/>
      <c r="GG414" s="57"/>
      <c r="GH414" s="57"/>
      <c r="GI414" s="57"/>
      <c r="GJ414" s="57"/>
      <c r="GK414" s="57"/>
      <c r="GL414" s="57"/>
      <c r="GM414" s="57"/>
      <c r="GN414" s="57"/>
      <c r="GO414" s="57"/>
      <c r="GP414" s="57"/>
      <c r="GQ414" s="57"/>
      <c r="GR414" s="57"/>
      <c r="GS414" s="57"/>
      <c r="GT414" s="57"/>
      <c r="GU414" s="57"/>
      <c r="GV414" s="57"/>
      <c r="GW414" s="57"/>
      <c r="GX414" s="57"/>
      <c r="GY414" s="57"/>
      <c r="GZ414" s="57"/>
      <c r="HA414" s="57"/>
      <c r="HB414" s="57"/>
      <c r="HC414" s="57"/>
      <c r="HD414" s="57"/>
      <c r="HE414" s="57"/>
      <c r="HF414" s="57"/>
      <c r="HG414" s="57"/>
      <c r="HH414" s="57"/>
      <c r="HI414" s="57"/>
      <c r="HJ414" s="57"/>
      <c r="HK414" s="57"/>
      <c r="HL414" s="57"/>
      <c r="HM414" s="57"/>
      <c r="HN414" s="57"/>
      <c r="HO414" s="57"/>
      <c r="HP414" s="57"/>
      <c r="HQ414" s="57"/>
      <c r="HR414" s="57"/>
      <c r="HS414" s="57"/>
      <c r="HT414" s="57"/>
      <c r="HU414" s="57"/>
      <c r="HV414" s="57"/>
      <c r="HW414" s="57"/>
      <c r="HX414" s="57"/>
      <c r="HY414" s="57"/>
      <c r="HZ414" s="57"/>
      <c r="IA414" s="57"/>
      <c r="IB414" s="57"/>
      <c r="IC414" s="57"/>
      <c r="ID414" s="57"/>
      <c r="IE414" s="57"/>
      <c r="IF414" s="57"/>
      <c r="IG414" s="57"/>
      <c r="IH414" s="57"/>
      <c r="II414" s="57"/>
      <c r="IJ414" s="57"/>
      <c r="IK414" s="57"/>
      <c r="IL414" s="57"/>
      <c r="IM414" s="57"/>
      <c r="IN414" s="57"/>
      <c r="IO414" s="57"/>
      <c r="IP414" s="57"/>
      <c r="IQ414" s="57"/>
      <c r="IR414" s="57"/>
      <c r="IS414" s="57"/>
      <c r="IT414" s="57"/>
      <c r="IU414" s="57"/>
    </row>
    <row r="415" spans="1:255" ht="12.75">
      <c r="A415" s="254" t="s">
        <v>1605</v>
      </c>
      <c r="B415" s="255" t="s">
        <v>3571</v>
      </c>
      <c r="C415" s="71">
        <v>11</v>
      </c>
      <c r="D415" s="71">
        <v>50</v>
      </c>
      <c r="E415" s="256" t="s">
        <v>3165</v>
      </c>
      <c r="F415" s="257" t="s">
        <v>1117</v>
      </c>
      <c r="G415" s="258" t="s">
        <v>1872</v>
      </c>
      <c r="H415" s="71" t="s">
        <v>3349</v>
      </c>
      <c r="I415" s="71" t="s">
        <v>1256</v>
      </c>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c r="AS415" s="56"/>
      <c r="AT415" s="56"/>
      <c r="AU415" s="56"/>
      <c r="AV415" s="56"/>
      <c r="AW415" s="56"/>
      <c r="AX415" s="56"/>
      <c r="AY415" s="56"/>
      <c r="AZ415" s="56"/>
      <c r="BA415" s="56"/>
      <c r="BB415" s="56"/>
      <c r="BC415" s="56"/>
      <c r="BD415" s="56"/>
      <c r="BE415" s="56"/>
      <c r="BF415" s="56"/>
      <c r="BG415" s="56"/>
      <c r="BH415" s="56"/>
      <c r="BI415" s="56"/>
      <c r="BJ415" s="56"/>
      <c r="BK415" s="56"/>
      <c r="BL415" s="56"/>
      <c r="BM415" s="56"/>
      <c r="BN415" s="56"/>
      <c r="BO415" s="56"/>
      <c r="BP415" s="56"/>
      <c r="BQ415" s="56"/>
      <c r="BR415" s="56"/>
      <c r="BS415" s="56"/>
      <c r="BT415" s="56"/>
      <c r="BU415" s="56"/>
      <c r="BV415" s="56"/>
      <c r="BW415" s="56"/>
      <c r="BX415" s="56"/>
      <c r="BY415" s="56"/>
      <c r="BZ415" s="56"/>
      <c r="CA415" s="56"/>
      <c r="CB415" s="56"/>
      <c r="CC415" s="56"/>
      <c r="CD415" s="56"/>
      <c r="CE415" s="56"/>
      <c r="CF415" s="56"/>
      <c r="CG415" s="56"/>
      <c r="CH415" s="56"/>
      <c r="CI415" s="56"/>
      <c r="CJ415" s="56"/>
      <c r="CK415" s="56"/>
      <c r="CL415" s="56"/>
      <c r="CM415" s="56"/>
      <c r="CN415" s="56"/>
      <c r="CO415" s="56"/>
      <c r="CP415" s="56"/>
      <c r="CQ415" s="56"/>
      <c r="CR415" s="56"/>
      <c r="CS415" s="56"/>
      <c r="CT415" s="56"/>
      <c r="CU415" s="56"/>
      <c r="CV415" s="56"/>
      <c r="CW415" s="56"/>
      <c r="CX415" s="56"/>
      <c r="CY415" s="56"/>
      <c r="CZ415" s="56"/>
      <c r="DA415" s="56"/>
      <c r="DB415" s="56"/>
      <c r="DC415" s="56"/>
      <c r="DD415" s="56"/>
      <c r="DE415" s="56"/>
      <c r="DF415" s="56"/>
      <c r="DG415" s="56"/>
      <c r="DH415" s="56"/>
      <c r="DI415" s="56"/>
      <c r="DJ415" s="56"/>
      <c r="DK415" s="56"/>
      <c r="DL415" s="56"/>
      <c r="DM415" s="56"/>
      <c r="DN415" s="56"/>
      <c r="DO415" s="56"/>
      <c r="DP415" s="56"/>
      <c r="DQ415" s="56"/>
      <c r="DR415" s="56"/>
      <c r="DS415" s="56"/>
      <c r="DT415" s="56"/>
      <c r="DU415" s="56"/>
      <c r="DV415" s="56"/>
      <c r="DW415" s="56"/>
      <c r="DX415" s="56"/>
      <c r="DY415" s="56"/>
      <c r="DZ415" s="56"/>
      <c r="EA415" s="56"/>
      <c r="EB415" s="56"/>
      <c r="EC415" s="56"/>
      <c r="ED415" s="56"/>
      <c r="EE415" s="56"/>
      <c r="EF415" s="56"/>
      <c r="EG415" s="56"/>
      <c r="EH415" s="56"/>
      <c r="EI415" s="56"/>
      <c r="EJ415" s="56"/>
      <c r="EK415" s="56"/>
      <c r="EL415" s="56"/>
      <c r="EM415" s="56"/>
      <c r="EN415" s="56"/>
      <c r="EO415" s="56"/>
      <c r="EP415" s="56"/>
      <c r="EQ415" s="56"/>
      <c r="ER415" s="56"/>
      <c r="ES415" s="56"/>
      <c r="ET415" s="56"/>
      <c r="EU415" s="56"/>
      <c r="EV415" s="56"/>
      <c r="EW415" s="56"/>
      <c r="EX415" s="56"/>
      <c r="EY415" s="56"/>
      <c r="EZ415" s="56"/>
      <c r="FA415" s="56"/>
      <c r="FB415" s="56"/>
      <c r="FC415" s="56"/>
      <c r="FD415" s="56"/>
      <c r="FE415" s="56"/>
      <c r="FF415" s="56"/>
      <c r="FG415" s="56"/>
      <c r="FH415" s="56"/>
      <c r="FI415" s="56"/>
      <c r="FJ415" s="56"/>
      <c r="FK415" s="56"/>
      <c r="FL415" s="56"/>
      <c r="FM415" s="56"/>
      <c r="FN415" s="56"/>
      <c r="FO415" s="56"/>
      <c r="FP415" s="56"/>
      <c r="FQ415" s="56"/>
      <c r="FR415" s="56"/>
      <c r="FS415" s="56"/>
      <c r="FT415" s="56"/>
      <c r="FU415" s="56"/>
      <c r="FV415" s="56"/>
      <c r="FW415" s="56"/>
      <c r="FX415" s="56"/>
      <c r="FY415" s="56"/>
      <c r="FZ415" s="56"/>
      <c r="GA415" s="56"/>
      <c r="GB415" s="56"/>
      <c r="GC415" s="56"/>
      <c r="GD415" s="56"/>
      <c r="GE415" s="56"/>
      <c r="GF415" s="56"/>
      <c r="GG415" s="56"/>
      <c r="GH415" s="56"/>
      <c r="GI415" s="56"/>
      <c r="GJ415" s="56"/>
      <c r="GK415" s="56"/>
      <c r="GL415" s="56"/>
      <c r="GM415" s="56"/>
      <c r="GN415" s="56"/>
      <c r="GO415" s="56"/>
      <c r="GP415" s="56"/>
      <c r="GQ415" s="56"/>
      <c r="GR415" s="56"/>
      <c r="GS415" s="56"/>
      <c r="GT415" s="56"/>
      <c r="GU415" s="56"/>
      <c r="GV415" s="56"/>
      <c r="GW415" s="56"/>
      <c r="GX415" s="56"/>
      <c r="GY415" s="56"/>
      <c r="GZ415" s="56"/>
      <c r="HA415" s="56"/>
      <c r="HB415" s="56"/>
      <c r="HC415" s="56"/>
      <c r="HD415" s="56"/>
      <c r="HE415" s="56"/>
      <c r="HF415" s="56"/>
      <c r="HG415" s="56"/>
      <c r="HH415" s="56"/>
      <c r="HI415" s="56"/>
      <c r="HJ415" s="56"/>
      <c r="HK415" s="56"/>
      <c r="HL415" s="56"/>
      <c r="HM415" s="56"/>
      <c r="HN415" s="56"/>
      <c r="HO415" s="56"/>
      <c r="HP415" s="56"/>
      <c r="HQ415" s="56"/>
      <c r="HR415" s="56"/>
      <c r="HS415" s="56"/>
      <c r="HT415" s="56"/>
      <c r="HU415" s="56"/>
      <c r="HV415" s="56"/>
      <c r="HW415" s="56"/>
      <c r="HX415" s="56"/>
      <c r="HY415" s="56"/>
      <c r="HZ415" s="56"/>
      <c r="IA415" s="56"/>
      <c r="IB415" s="56"/>
      <c r="IC415" s="56"/>
      <c r="ID415" s="56"/>
      <c r="IE415" s="56"/>
      <c r="IF415" s="56"/>
      <c r="IG415" s="56"/>
      <c r="IH415" s="56"/>
      <c r="II415" s="56"/>
      <c r="IJ415" s="56"/>
      <c r="IK415" s="56"/>
      <c r="IL415" s="56"/>
      <c r="IM415" s="56"/>
      <c r="IN415" s="56"/>
      <c r="IO415" s="56"/>
      <c r="IP415" s="56"/>
      <c r="IQ415" s="56"/>
      <c r="IR415" s="56"/>
      <c r="IS415" s="56"/>
      <c r="IT415" s="56"/>
      <c r="IU415" s="56"/>
    </row>
    <row r="416" spans="1:255" ht="12.75">
      <c r="A416" s="57" t="s">
        <v>1605</v>
      </c>
      <c r="B416" s="58" t="s">
        <v>1252</v>
      </c>
      <c r="C416" s="55">
        <v>11</v>
      </c>
      <c r="D416" s="55">
        <v>100</v>
      </c>
      <c r="E416" s="242" t="s">
        <v>1282</v>
      </c>
      <c r="F416" s="201" t="s">
        <v>1118</v>
      </c>
      <c r="G416" s="186" t="s">
        <v>1871</v>
      </c>
      <c r="H416" s="55" t="s">
        <v>3349</v>
      </c>
      <c r="I416" s="55" t="s">
        <v>1256</v>
      </c>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c r="AS416" s="56"/>
      <c r="AT416" s="56"/>
      <c r="AU416" s="56"/>
      <c r="AV416" s="56"/>
      <c r="AW416" s="56"/>
      <c r="AX416" s="56"/>
      <c r="AY416" s="56"/>
      <c r="AZ416" s="56"/>
      <c r="BA416" s="56"/>
      <c r="BB416" s="56"/>
      <c r="BC416" s="56"/>
      <c r="BD416" s="56"/>
      <c r="BE416" s="56"/>
      <c r="BF416" s="56"/>
      <c r="BG416" s="56"/>
      <c r="BH416" s="56"/>
      <c r="BI416" s="56"/>
      <c r="BJ416" s="56"/>
      <c r="BK416" s="56"/>
      <c r="BL416" s="56"/>
      <c r="BM416" s="56"/>
      <c r="BN416" s="56"/>
      <c r="BO416" s="56"/>
      <c r="BP416" s="56"/>
      <c r="BQ416" s="56"/>
      <c r="BR416" s="56"/>
      <c r="BS416" s="56"/>
      <c r="BT416" s="56"/>
      <c r="BU416" s="56"/>
      <c r="BV416" s="56"/>
      <c r="BW416" s="56"/>
      <c r="BX416" s="56"/>
      <c r="BY416" s="56"/>
      <c r="BZ416" s="56"/>
      <c r="CA416" s="56"/>
      <c r="CB416" s="56"/>
      <c r="CC416" s="56"/>
      <c r="CD416" s="56"/>
      <c r="CE416" s="56"/>
      <c r="CF416" s="56"/>
      <c r="CG416" s="56"/>
      <c r="CH416" s="56"/>
      <c r="CI416" s="56"/>
      <c r="CJ416" s="56"/>
      <c r="CK416" s="56"/>
      <c r="CL416" s="56"/>
      <c r="CM416" s="56"/>
      <c r="CN416" s="56"/>
      <c r="CO416" s="56"/>
      <c r="CP416" s="56"/>
      <c r="CQ416" s="56"/>
      <c r="CR416" s="56"/>
      <c r="CS416" s="56"/>
      <c r="CT416" s="56"/>
      <c r="CU416" s="56"/>
      <c r="CV416" s="56"/>
      <c r="CW416" s="56"/>
      <c r="CX416" s="56"/>
      <c r="CY416" s="56"/>
      <c r="CZ416" s="56"/>
      <c r="DA416" s="56"/>
      <c r="DB416" s="56"/>
      <c r="DC416" s="56"/>
      <c r="DD416" s="56"/>
      <c r="DE416" s="56"/>
      <c r="DF416" s="56"/>
      <c r="DG416" s="56"/>
      <c r="DH416" s="56"/>
      <c r="DI416" s="56"/>
      <c r="DJ416" s="56"/>
      <c r="DK416" s="56"/>
      <c r="DL416" s="56"/>
      <c r="DM416" s="56"/>
      <c r="DN416" s="56"/>
      <c r="DO416" s="56"/>
      <c r="DP416" s="56"/>
      <c r="DQ416" s="56"/>
      <c r="DR416" s="56"/>
      <c r="DS416" s="56"/>
      <c r="DT416" s="56"/>
      <c r="DU416" s="56"/>
      <c r="DV416" s="56"/>
      <c r="DW416" s="56"/>
      <c r="DX416" s="56"/>
      <c r="DY416" s="56"/>
      <c r="DZ416" s="56"/>
      <c r="EA416" s="56"/>
      <c r="EB416" s="56"/>
      <c r="EC416" s="56"/>
      <c r="ED416" s="56"/>
      <c r="EE416" s="56"/>
      <c r="EF416" s="56"/>
      <c r="EG416" s="56"/>
      <c r="EH416" s="56"/>
      <c r="EI416" s="56"/>
      <c r="EJ416" s="56"/>
      <c r="EK416" s="56"/>
      <c r="EL416" s="56"/>
      <c r="EM416" s="56"/>
      <c r="EN416" s="56"/>
      <c r="EO416" s="56"/>
      <c r="EP416" s="56"/>
      <c r="EQ416" s="56"/>
      <c r="ER416" s="56"/>
      <c r="ES416" s="56"/>
      <c r="ET416" s="56"/>
      <c r="EU416" s="56"/>
      <c r="EV416" s="56"/>
      <c r="EW416" s="56"/>
      <c r="EX416" s="56"/>
      <c r="EY416" s="56"/>
      <c r="EZ416" s="56"/>
      <c r="FA416" s="56"/>
      <c r="FB416" s="56"/>
      <c r="FC416" s="56"/>
      <c r="FD416" s="56"/>
      <c r="FE416" s="56"/>
      <c r="FF416" s="56"/>
      <c r="FG416" s="56"/>
      <c r="FH416" s="56"/>
      <c r="FI416" s="56"/>
      <c r="FJ416" s="56"/>
      <c r="FK416" s="56"/>
      <c r="FL416" s="56"/>
      <c r="FM416" s="56"/>
      <c r="FN416" s="56"/>
      <c r="FO416" s="56"/>
      <c r="FP416" s="56"/>
      <c r="FQ416" s="56"/>
      <c r="FR416" s="56"/>
      <c r="FS416" s="56"/>
      <c r="FT416" s="56"/>
      <c r="FU416" s="56"/>
      <c r="FV416" s="56"/>
      <c r="FW416" s="56"/>
      <c r="FX416" s="56"/>
      <c r="FY416" s="56"/>
      <c r="FZ416" s="56"/>
      <c r="GA416" s="56"/>
      <c r="GB416" s="56"/>
      <c r="GC416" s="56"/>
      <c r="GD416" s="56"/>
      <c r="GE416" s="56"/>
      <c r="GF416" s="56"/>
      <c r="GG416" s="56"/>
      <c r="GH416" s="56"/>
      <c r="GI416" s="56"/>
      <c r="GJ416" s="56"/>
      <c r="GK416" s="56"/>
      <c r="GL416" s="56"/>
      <c r="GM416" s="56"/>
      <c r="GN416" s="56"/>
      <c r="GO416" s="56"/>
      <c r="GP416" s="56"/>
      <c r="GQ416" s="56"/>
      <c r="GR416" s="56"/>
      <c r="GS416" s="56"/>
      <c r="GT416" s="56"/>
      <c r="GU416" s="56"/>
      <c r="GV416" s="56"/>
      <c r="GW416" s="56"/>
      <c r="GX416" s="56"/>
      <c r="GY416" s="56"/>
      <c r="GZ416" s="56"/>
      <c r="HA416" s="56"/>
      <c r="HB416" s="56"/>
      <c r="HC416" s="56"/>
      <c r="HD416" s="56"/>
      <c r="HE416" s="56"/>
      <c r="HF416" s="56"/>
      <c r="HG416" s="56"/>
      <c r="HH416" s="56"/>
      <c r="HI416" s="56"/>
      <c r="HJ416" s="56"/>
      <c r="HK416" s="56"/>
      <c r="HL416" s="56"/>
      <c r="HM416" s="56"/>
      <c r="HN416" s="56"/>
      <c r="HO416" s="56"/>
      <c r="HP416" s="56"/>
      <c r="HQ416" s="56"/>
      <c r="HR416" s="56"/>
      <c r="HS416" s="56"/>
      <c r="HT416" s="56"/>
      <c r="HU416" s="56"/>
      <c r="HV416" s="56"/>
      <c r="HW416" s="56"/>
      <c r="HX416" s="56"/>
      <c r="HY416" s="56"/>
      <c r="HZ416" s="56"/>
      <c r="IA416" s="56"/>
      <c r="IB416" s="56"/>
      <c r="IC416" s="56"/>
      <c r="ID416" s="56"/>
      <c r="IE416" s="56"/>
      <c r="IF416" s="56"/>
      <c r="IG416" s="56"/>
      <c r="IH416" s="56"/>
      <c r="II416" s="56"/>
      <c r="IJ416" s="56"/>
      <c r="IK416" s="56"/>
      <c r="IL416" s="56"/>
      <c r="IM416" s="56"/>
      <c r="IN416" s="56"/>
      <c r="IO416" s="56"/>
      <c r="IP416" s="56"/>
      <c r="IQ416" s="56"/>
      <c r="IR416" s="56"/>
      <c r="IS416" s="56"/>
      <c r="IT416" s="56"/>
      <c r="IU416" s="56"/>
    </row>
    <row r="417" spans="1:255" ht="12.75">
      <c r="A417" s="57" t="s">
        <v>1605</v>
      </c>
      <c r="B417" s="58" t="s">
        <v>1252</v>
      </c>
      <c r="C417" s="55">
        <v>11</v>
      </c>
      <c r="D417" s="55">
        <v>100</v>
      </c>
      <c r="E417" s="241" t="s">
        <v>1283</v>
      </c>
      <c r="F417" s="200" t="s">
        <v>1119</v>
      </c>
      <c r="G417" s="187" t="s">
        <v>1872</v>
      </c>
      <c r="H417" s="55" t="s">
        <v>3349</v>
      </c>
      <c r="I417" s="55" t="s">
        <v>1256</v>
      </c>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c r="AS417" s="56"/>
      <c r="AT417" s="56"/>
      <c r="AU417" s="56"/>
      <c r="AV417" s="56"/>
      <c r="AW417" s="56"/>
      <c r="AX417" s="56"/>
      <c r="AY417" s="56"/>
      <c r="AZ417" s="56"/>
      <c r="BA417" s="56"/>
      <c r="BB417" s="56"/>
      <c r="BC417" s="56"/>
      <c r="BD417" s="56"/>
      <c r="BE417" s="56"/>
      <c r="BF417" s="56"/>
      <c r="BG417" s="56"/>
      <c r="BH417" s="56"/>
      <c r="BI417" s="56"/>
      <c r="BJ417" s="56"/>
      <c r="BK417" s="56"/>
      <c r="BL417" s="56"/>
      <c r="BM417" s="56"/>
      <c r="BN417" s="56"/>
      <c r="BO417" s="56"/>
      <c r="BP417" s="56"/>
      <c r="BQ417" s="56"/>
      <c r="BR417" s="56"/>
      <c r="BS417" s="56"/>
      <c r="BT417" s="56"/>
      <c r="BU417" s="56"/>
      <c r="BV417" s="56"/>
      <c r="BW417" s="56"/>
      <c r="BX417" s="56"/>
      <c r="BY417" s="56"/>
      <c r="BZ417" s="56"/>
      <c r="CA417" s="56"/>
      <c r="CB417" s="56"/>
      <c r="CC417" s="56"/>
      <c r="CD417" s="56"/>
      <c r="CE417" s="56"/>
      <c r="CF417" s="56"/>
      <c r="CG417" s="56"/>
      <c r="CH417" s="56"/>
      <c r="CI417" s="56"/>
      <c r="CJ417" s="56"/>
      <c r="CK417" s="56"/>
      <c r="CL417" s="56"/>
      <c r="CM417" s="56"/>
      <c r="CN417" s="56"/>
      <c r="CO417" s="56"/>
      <c r="CP417" s="56"/>
      <c r="CQ417" s="56"/>
      <c r="CR417" s="56"/>
      <c r="CS417" s="56"/>
      <c r="CT417" s="56"/>
      <c r="CU417" s="56"/>
      <c r="CV417" s="56"/>
      <c r="CW417" s="56"/>
      <c r="CX417" s="56"/>
      <c r="CY417" s="56"/>
      <c r="CZ417" s="56"/>
      <c r="DA417" s="56"/>
      <c r="DB417" s="56"/>
      <c r="DC417" s="56"/>
      <c r="DD417" s="56"/>
      <c r="DE417" s="56"/>
      <c r="DF417" s="56"/>
      <c r="DG417" s="56"/>
      <c r="DH417" s="56"/>
      <c r="DI417" s="56"/>
      <c r="DJ417" s="56"/>
      <c r="DK417" s="56"/>
      <c r="DL417" s="56"/>
      <c r="DM417" s="56"/>
      <c r="DN417" s="56"/>
      <c r="DO417" s="56"/>
      <c r="DP417" s="56"/>
      <c r="DQ417" s="56"/>
      <c r="DR417" s="56"/>
      <c r="DS417" s="56"/>
      <c r="DT417" s="56"/>
      <c r="DU417" s="56"/>
      <c r="DV417" s="56"/>
      <c r="DW417" s="56"/>
      <c r="DX417" s="56"/>
      <c r="DY417" s="56"/>
      <c r="DZ417" s="56"/>
      <c r="EA417" s="56"/>
      <c r="EB417" s="56"/>
      <c r="EC417" s="56"/>
      <c r="ED417" s="56"/>
      <c r="EE417" s="56"/>
      <c r="EF417" s="56"/>
      <c r="EG417" s="56"/>
      <c r="EH417" s="56"/>
      <c r="EI417" s="56"/>
      <c r="EJ417" s="56"/>
      <c r="EK417" s="56"/>
      <c r="EL417" s="56"/>
      <c r="EM417" s="56"/>
      <c r="EN417" s="56"/>
      <c r="EO417" s="56"/>
      <c r="EP417" s="56"/>
      <c r="EQ417" s="56"/>
      <c r="ER417" s="56"/>
      <c r="ES417" s="56"/>
      <c r="ET417" s="56"/>
      <c r="EU417" s="56"/>
      <c r="EV417" s="56"/>
      <c r="EW417" s="56"/>
      <c r="EX417" s="56"/>
      <c r="EY417" s="56"/>
      <c r="EZ417" s="56"/>
      <c r="FA417" s="56"/>
      <c r="FB417" s="56"/>
      <c r="FC417" s="56"/>
      <c r="FD417" s="56"/>
      <c r="FE417" s="56"/>
      <c r="FF417" s="56"/>
      <c r="FG417" s="56"/>
      <c r="FH417" s="56"/>
      <c r="FI417" s="56"/>
      <c r="FJ417" s="56"/>
      <c r="FK417" s="56"/>
      <c r="FL417" s="56"/>
      <c r="FM417" s="56"/>
      <c r="FN417" s="56"/>
      <c r="FO417" s="56"/>
      <c r="FP417" s="56"/>
      <c r="FQ417" s="56"/>
      <c r="FR417" s="56"/>
      <c r="FS417" s="56"/>
      <c r="FT417" s="56"/>
      <c r="FU417" s="56"/>
      <c r="FV417" s="56"/>
      <c r="FW417" s="56"/>
      <c r="FX417" s="56"/>
      <c r="FY417" s="56"/>
      <c r="FZ417" s="56"/>
      <c r="GA417" s="56"/>
      <c r="GB417" s="56"/>
      <c r="GC417" s="56"/>
      <c r="GD417" s="56"/>
      <c r="GE417" s="56"/>
      <c r="GF417" s="56"/>
      <c r="GG417" s="56"/>
      <c r="GH417" s="56"/>
      <c r="GI417" s="56"/>
      <c r="GJ417" s="56"/>
      <c r="GK417" s="56"/>
      <c r="GL417" s="56"/>
      <c r="GM417" s="56"/>
      <c r="GN417" s="56"/>
      <c r="GO417" s="56"/>
      <c r="GP417" s="56"/>
      <c r="GQ417" s="56"/>
      <c r="GR417" s="56"/>
      <c r="GS417" s="56"/>
      <c r="GT417" s="56"/>
      <c r="GU417" s="56"/>
      <c r="GV417" s="56"/>
      <c r="GW417" s="56"/>
      <c r="GX417" s="56"/>
      <c r="GY417" s="56"/>
      <c r="GZ417" s="56"/>
      <c r="HA417" s="56"/>
      <c r="HB417" s="56"/>
      <c r="HC417" s="56"/>
      <c r="HD417" s="56"/>
      <c r="HE417" s="56"/>
      <c r="HF417" s="56"/>
      <c r="HG417" s="56"/>
      <c r="HH417" s="56"/>
      <c r="HI417" s="56"/>
      <c r="HJ417" s="56"/>
      <c r="HK417" s="56"/>
      <c r="HL417" s="56"/>
      <c r="HM417" s="56"/>
      <c r="HN417" s="56"/>
      <c r="HO417" s="56"/>
      <c r="HP417" s="56"/>
      <c r="HQ417" s="56"/>
      <c r="HR417" s="56"/>
      <c r="HS417" s="56"/>
      <c r="HT417" s="56"/>
      <c r="HU417" s="56"/>
      <c r="HV417" s="56"/>
      <c r="HW417" s="56"/>
      <c r="HX417" s="56"/>
      <c r="HY417" s="56"/>
      <c r="HZ417" s="56"/>
      <c r="IA417" s="56"/>
      <c r="IB417" s="56"/>
      <c r="IC417" s="56"/>
      <c r="ID417" s="56"/>
      <c r="IE417" s="56"/>
      <c r="IF417" s="56"/>
      <c r="IG417" s="56"/>
      <c r="IH417" s="56"/>
      <c r="II417" s="56"/>
      <c r="IJ417" s="56"/>
      <c r="IK417" s="56"/>
      <c r="IL417" s="56"/>
      <c r="IM417" s="56"/>
      <c r="IN417" s="56"/>
      <c r="IO417" s="56"/>
      <c r="IP417" s="56"/>
      <c r="IQ417" s="56"/>
      <c r="IR417" s="56"/>
      <c r="IS417" s="56"/>
      <c r="IT417" s="56"/>
      <c r="IU417" s="56"/>
    </row>
    <row r="418" spans="1:9" ht="12.75">
      <c r="A418" s="332" t="s">
        <v>1605</v>
      </c>
      <c r="B418" s="340" t="s">
        <v>578</v>
      </c>
      <c r="C418" s="331">
        <v>11</v>
      </c>
      <c r="D418" s="351"/>
      <c r="E418" s="242" t="s">
        <v>3162</v>
      </c>
      <c r="F418" s="201" t="s">
        <v>1120</v>
      </c>
      <c r="G418" s="331"/>
      <c r="H418" s="331" t="s">
        <v>2247</v>
      </c>
      <c r="I418" s="331" t="s">
        <v>1227</v>
      </c>
    </row>
    <row r="419" spans="1:255" ht="12.75">
      <c r="A419" s="57" t="s">
        <v>1605</v>
      </c>
      <c r="B419" s="58" t="s">
        <v>3161</v>
      </c>
      <c r="C419" s="55">
        <v>11</v>
      </c>
      <c r="D419" s="55"/>
      <c r="E419" s="241" t="s">
        <v>3160</v>
      </c>
      <c r="F419" s="200" t="s">
        <v>1121</v>
      </c>
      <c r="G419" s="55"/>
      <c r="H419" s="55" t="s">
        <v>2247</v>
      </c>
      <c r="I419" s="55" t="s">
        <v>1227</v>
      </c>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56"/>
      <c r="AU419" s="56"/>
      <c r="AV419" s="56"/>
      <c r="AW419" s="56"/>
      <c r="AX419" s="56"/>
      <c r="AY419" s="56"/>
      <c r="AZ419" s="56"/>
      <c r="BA419" s="56"/>
      <c r="BB419" s="56"/>
      <c r="BC419" s="56"/>
      <c r="BD419" s="56"/>
      <c r="BE419" s="56"/>
      <c r="BF419" s="56"/>
      <c r="BG419" s="56"/>
      <c r="BH419" s="56"/>
      <c r="BI419" s="56"/>
      <c r="BJ419" s="56"/>
      <c r="BK419" s="56"/>
      <c r="BL419" s="56"/>
      <c r="BM419" s="56"/>
      <c r="BN419" s="56"/>
      <c r="BO419" s="56"/>
      <c r="BP419" s="56"/>
      <c r="BQ419" s="56"/>
      <c r="BR419" s="56"/>
      <c r="BS419" s="56"/>
      <c r="BT419" s="56"/>
      <c r="BU419" s="56"/>
      <c r="BV419" s="56"/>
      <c r="BW419" s="56"/>
      <c r="BX419" s="56"/>
      <c r="BY419" s="56"/>
      <c r="BZ419" s="56"/>
      <c r="CA419" s="56"/>
      <c r="CB419" s="56"/>
      <c r="CC419" s="56"/>
      <c r="CD419" s="56"/>
      <c r="CE419" s="56"/>
      <c r="CF419" s="56"/>
      <c r="CG419" s="56"/>
      <c r="CH419" s="56"/>
      <c r="CI419" s="56"/>
      <c r="CJ419" s="56"/>
      <c r="CK419" s="56"/>
      <c r="CL419" s="56"/>
      <c r="CM419" s="56"/>
      <c r="CN419" s="56"/>
      <c r="CO419" s="56"/>
      <c r="CP419" s="56"/>
      <c r="CQ419" s="56"/>
      <c r="CR419" s="56"/>
      <c r="CS419" s="56"/>
      <c r="CT419" s="56"/>
      <c r="CU419" s="56"/>
      <c r="CV419" s="56"/>
      <c r="CW419" s="56"/>
      <c r="CX419" s="56"/>
      <c r="CY419" s="56"/>
      <c r="CZ419" s="56"/>
      <c r="DA419" s="56"/>
      <c r="DB419" s="56"/>
      <c r="DC419" s="56"/>
      <c r="DD419" s="56"/>
      <c r="DE419" s="56"/>
      <c r="DF419" s="56"/>
      <c r="DG419" s="56"/>
      <c r="DH419" s="56"/>
      <c r="DI419" s="56"/>
      <c r="DJ419" s="56"/>
      <c r="DK419" s="56"/>
      <c r="DL419" s="56"/>
      <c r="DM419" s="56"/>
      <c r="DN419" s="56"/>
      <c r="DO419" s="56"/>
      <c r="DP419" s="56"/>
      <c r="DQ419" s="56"/>
      <c r="DR419" s="56"/>
      <c r="DS419" s="56"/>
      <c r="DT419" s="56"/>
      <c r="DU419" s="56"/>
      <c r="DV419" s="56"/>
      <c r="DW419" s="56"/>
      <c r="DX419" s="56"/>
      <c r="DY419" s="56"/>
      <c r="DZ419" s="56"/>
      <c r="EA419" s="56"/>
      <c r="EB419" s="56"/>
      <c r="EC419" s="56"/>
      <c r="ED419" s="56"/>
      <c r="EE419" s="56"/>
      <c r="EF419" s="56"/>
      <c r="EG419" s="56"/>
      <c r="EH419" s="56"/>
      <c r="EI419" s="56"/>
      <c r="EJ419" s="56"/>
      <c r="EK419" s="56"/>
      <c r="EL419" s="56"/>
      <c r="EM419" s="56"/>
      <c r="EN419" s="56"/>
      <c r="EO419" s="56"/>
      <c r="EP419" s="56"/>
      <c r="EQ419" s="56"/>
      <c r="ER419" s="56"/>
      <c r="ES419" s="56"/>
      <c r="ET419" s="56"/>
      <c r="EU419" s="56"/>
      <c r="EV419" s="56"/>
      <c r="EW419" s="56"/>
      <c r="EX419" s="56"/>
      <c r="EY419" s="56"/>
      <c r="EZ419" s="56"/>
      <c r="FA419" s="56"/>
      <c r="FB419" s="56"/>
      <c r="FC419" s="56"/>
      <c r="FD419" s="56"/>
      <c r="FE419" s="56"/>
      <c r="FF419" s="56"/>
      <c r="FG419" s="56"/>
      <c r="FH419" s="56"/>
      <c r="FI419" s="56"/>
      <c r="FJ419" s="56"/>
      <c r="FK419" s="56"/>
      <c r="FL419" s="56"/>
      <c r="FM419" s="56"/>
      <c r="FN419" s="56"/>
      <c r="FO419" s="56"/>
      <c r="FP419" s="56"/>
      <c r="FQ419" s="56"/>
      <c r="FR419" s="56"/>
      <c r="FS419" s="56"/>
      <c r="FT419" s="56"/>
      <c r="FU419" s="56"/>
      <c r="FV419" s="56"/>
      <c r="FW419" s="56"/>
      <c r="FX419" s="56"/>
      <c r="FY419" s="56"/>
      <c r="FZ419" s="56"/>
      <c r="GA419" s="56"/>
      <c r="GB419" s="56"/>
      <c r="GC419" s="56"/>
      <c r="GD419" s="56"/>
      <c r="GE419" s="56"/>
      <c r="GF419" s="56"/>
      <c r="GG419" s="56"/>
      <c r="GH419" s="56"/>
      <c r="GI419" s="56"/>
      <c r="GJ419" s="56"/>
      <c r="GK419" s="56"/>
      <c r="GL419" s="56"/>
      <c r="GM419" s="56"/>
      <c r="GN419" s="56"/>
      <c r="GO419" s="56"/>
      <c r="GP419" s="56"/>
      <c r="GQ419" s="56"/>
      <c r="GR419" s="56"/>
      <c r="GS419" s="56"/>
      <c r="GT419" s="56"/>
      <c r="GU419" s="56"/>
      <c r="GV419" s="56"/>
      <c r="GW419" s="56"/>
      <c r="GX419" s="56"/>
      <c r="GY419" s="56"/>
      <c r="GZ419" s="56"/>
      <c r="HA419" s="56"/>
      <c r="HB419" s="56"/>
      <c r="HC419" s="56"/>
      <c r="HD419" s="56"/>
      <c r="HE419" s="56"/>
      <c r="HF419" s="56"/>
      <c r="HG419" s="56"/>
      <c r="HH419" s="56"/>
      <c r="HI419" s="56"/>
      <c r="HJ419" s="56"/>
      <c r="HK419" s="56"/>
      <c r="HL419" s="56"/>
      <c r="HM419" s="56"/>
      <c r="HN419" s="56"/>
      <c r="HO419" s="56"/>
      <c r="HP419" s="56"/>
      <c r="HQ419" s="56"/>
      <c r="HR419" s="56"/>
      <c r="HS419" s="56"/>
      <c r="HT419" s="56"/>
      <c r="HU419" s="56"/>
      <c r="HV419" s="56"/>
      <c r="HW419" s="56"/>
      <c r="HX419" s="56"/>
      <c r="HY419" s="56"/>
      <c r="HZ419" s="56"/>
      <c r="IA419" s="56"/>
      <c r="IB419" s="56"/>
      <c r="IC419" s="56"/>
      <c r="ID419" s="56"/>
      <c r="IE419" s="56"/>
      <c r="IF419" s="56"/>
      <c r="IG419" s="56"/>
      <c r="IH419" s="56"/>
      <c r="II419" s="56"/>
      <c r="IJ419" s="56"/>
      <c r="IK419" s="56"/>
      <c r="IL419" s="56"/>
      <c r="IM419" s="56"/>
      <c r="IN419" s="56"/>
      <c r="IO419" s="56"/>
      <c r="IP419" s="56"/>
      <c r="IQ419" s="56"/>
      <c r="IR419" s="56"/>
      <c r="IS419" s="56"/>
      <c r="IT419" s="56"/>
      <c r="IU419" s="56"/>
    </row>
    <row r="420" spans="1:255" ht="12.75">
      <c r="A420" s="57" t="s">
        <v>1605</v>
      </c>
      <c r="B420" s="58" t="s">
        <v>3344</v>
      </c>
      <c r="C420" s="55">
        <v>11</v>
      </c>
      <c r="D420" s="55"/>
      <c r="E420" s="243" t="s">
        <v>3163</v>
      </c>
      <c r="F420" s="201" t="s">
        <v>1122</v>
      </c>
      <c r="G420" s="71"/>
      <c r="H420" s="55" t="s">
        <v>2247</v>
      </c>
      <c r="I420" s="55" t="s">
        <v>1228</v>
      </c>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56"/>
      <c r="AX420" s="56"/>
      <c r="AY420" s="56"/>
      <c r="AZ420" s="56"/>
      <c r="BA420" s="56"/>
      <c r="BB420" s="56"/>
      <c r="BC420" s="56"/>
      <c r="BD420" s="56"/>
      <c r="BE420" s="56"/>
      <c r="BF420" s="56"/>
      <c r="BG420" s="56"/>
      <c r="BH420" s="56"/>
      <c r="BI420" s="56"/>
      <c r="BJ420" s="56"/>
      <c r="BK420" s="56"/>
      <c r="BL420" s="56"/>
      <c r="BM420" s="56"/>
      <c r="BN420" s="56"/>
      <c r="BO420" s="56"/>
      <c r="BP420" s="56"/>
      <c r="BQ420" s="56"/>
      <c r="BR420" s="56"/>
      <c r="BS420" s="56"/>
      <c r="BT420" s="56"/>
      <c r="BU420" s="56"/>
      <c r="BV420" s="56"/>
      <c r="BW420" s="56"/>
      <c r="BX420" s="56"/>
      <c r="BY420" s="56"/>
      <c r="BZ420" s="56"/>
      <c r="CA420" s="56"/>
      <c r="CB420" s="56"/>
      <c r="CC420" s="56"/>
      <c r="CD420" s="56"/>
      <c r="CE420" s="56"/>
      <c r="CF420" s="56"/>
      <c r="CG420" s="56"/>
      <c r="CH420" s="56"/>
      <c r="CI420" s="56"/>
      <c r="CJ420" s="56"/>
      <c r="CK420" s="56"/>
      <c r="CL420" s="56"/>
      <c r="CM420" s="56"/>
      <c r="CN420" s="56"/>
      <c r="CO420" s="56"/>
      <c r="CP420" s="56"/>
      <c r="CQ420" s="56"/>
      <c r="CR420" s="56"/>
      <c r="CS420" s="56"/>
      <c r="CT420" s="56"/>
      <c r="CU420" s="56"/>
      <c r="CV420" s="56"/>
      <c r="CW420" s="56"/>
      <c r="CX420" s="56"/>
      <c r="CY420" s="56"/>
      <c r="CZ420" s="56"/>
      <c r="DA420" s="56"/>
      <c r="DB420" s="56"/>
      <c r="DC420" s="56"/>
      <c r="DD420" s="56"/>
      <c r="DE420" s="56"/>
      <c r="DF420" s="56"/>
      <c r="DG420" s="56"/>
      <c r="DH420" s="56"/>
      <c r="DI420" s="56"/>
      <c r="DJ420" s="56"/>
      <c r="DK420" s="56"/>
      <c r="DL420" s="56"/>
      <c r="DM420" s="56"/>
      <c r="DN420" s="56"/>
      <c r="DO420" s="56"/>
      <c r="DP420" s="56"/>
      <c r="DQ420" s="56"/>
      <c r="DR420" s="56"/>
      <c r="DS420" s="56"/>
      <c r="DT420" s="56"/>
      <c r="DU420" s="56"/>
      <c r="DV420" s="56"/>
      <c r="DW420" s="56"/>
      <c r="DX420" s="56"/>
      <c r="DY420" s="56"/>
      <c r="DZ420" s="56"/>
      <c r="EA420" s="56"/>
      <c r="EB420" s="56"/>
      <c r="EC420" s="56"/>
      <c r="ED420" s="56"/>
      <c r="EE420" s="56"/>
      <c r="EF420" s="56"/>
      <c r="EG420" s="56"/>
      <c r="EH420" s="56"/>
      <c r="EI420" s="56"/>
      <c r="EJ420" s="56"/>
      <c r="EK420" s="56"/>
      <c r="EL420" s="56"/>
      <c r="EM420" s="56"/>
      <c r="EN420" s="56"/>
      <c r="EO420" s="56"/>
      <c r="EP420" s="56"/>
      <c r="EQ420" s="56"/>
      <c r="ER420" s="56"/>
      <c r="ES420" s="56"/>
      <c r="ET420" s="56"/>
      <c r="EU420" s="56"/>
      <c r="EV420" s="56"/>
      <c r="EW420" s="56"/>
      <c r="EX420" s="56"/>
      <c r="EY420" s="56"/>
      <c r="EZ420" s="56"/>
      <c r="FA420" s="56"/>
      <c r="FB420" s="56"/>
      <c r="FC420" s="56"/>
      <c r="FD420" s="56"/>
      <c r="FE420" s="56"/>
      <c r="FF420" s="56"/>
      <c r="FG420" s="56"/>
      <c r="FH420" s="56"/>
      <c r="FI420" s="56"/>
      <c r="FJ420" s="56"/>
      <c r="FK420" s="56"/>
      <c r="FL420" s="56"/>
      <c r="FM420" s="56"/>
      <c r="FN420" s="56"/>
      <c r="FO420" s="56"/>
      <c r="FP420" s="56"/>
      <c r="FQ420" s="56"/>
      <c r="FR420" s="56"/>
      <c r="FS420" s="56"/>
      <c r="FT420" s="56"/>
      <c r="FU420" s="56"/>
      <c r="FV420" s="56"/>
      <c r="FW420" s="56"/>
      <c r="FX420" s="56"/>
      <c r="FY420" s="56"/>
      <c r="FZ420" s="56"/>
      <c r="GA420" s="56"/>
      <c r="GB420" s="56"/>
      <c r="GC420" s="56"/>
      <c r="GD420" s="56"/>
      <c r="GE420" s="56"/>
      <c r="GF420" s="56"/>
      <c r="GG420" s="56"/>
      <c r="GH420" s="56"/>
      <c r="GI420" s="56"/>
      <c r="GJ420" s="56"/>
      <c r="GK420" s="56"/>
      <c r="GL420" s="56"/>
      <c r="GM420" s="56"/>
      <c r="GN420" s="56"/>
      <c r="GO420" s="56"/>
      <c r="GP420" s="56"/>
      <c r="GQ420" s="56"/>
      <c r="GR420" s="56"/>
      <c r="GS420" s="56"/>
      <c r="GT420" s="56"/>
      <c r="GU420" s="56"/>
      <c r="GV420" s="56"/>
      <c r="GW420" s="56"/>
      <c r="GX420" s="56"/>
      <c r="GY420" s="56"/>
      <c r="GZ420" s="56"/>
      <c r="HA420" s="56"/>
      <c r="HB420" s="56"/>
      <c r="HC420" s="56"/>
      <c r="HD420" s="56"/>
      <c r="HE420" s="56"/>
      <c r="HF420" s="56"/>
      <c r="HG420" s="56"/>
      <c r="HH420" s="56"/>
      <c r="HI420" s="56"/>
      <c r="HJ420" s="56"/>
      <c r="HK420" s="56"/>
      <c r="HL420" s="56"/>
      <c r="HM420" s="56"/>
      <c r="HN420" s="56"/>
      <c r="HO420" s="56"/>
      <c r="HP420" s="56"/>
      <c r="HQ420" s="56"/>
      <c r="HR420" s="56"/>
      <c r="HS420" s="56"/>
      <c r="HT420" s="56"/>
      <c r="HU420" s="56"/>
      <c r="HV420" s="56"/>
      <c r="HW420" s="56"/>
      <c r="HX420" s="56"/>
      <c r="HY420" s="56"/>
      <c r="HZ420" s="56"/>
      <c r="IA420" s="56"/>
      <c r="IB420" s="56"/>
      <c r="IC420" s="56"/>
      <c r="ID420" s="56"/>
      <c r="IE420" s="56"/>
      <c r="IF420" s="56"/>
      <c r="IG420" s="56"/>
      <c r="IH420" s="56"/>
      <c r="II420" s="56"/>
      <c r="IJ420" s="56"/>
      <c r="IK420" s="56"/>
      <c r="IL420" s="56"/>
      <c r="IM420" s="56"/>
      <c r="IN420" s="56"/>
      <c r="IO420" s="56"/>
      <c r="IP420" s="56"/>
      <c r="IQ420" s="56"/>
      <c r="IR420" s="56"/>
      <c r="IS420" s="56"/>
      <c r="IT420" s="56"/>
      <c r="IU420" s="56"/>
    </row>
    <row r="421" spans="1:255" ht="12.75">
      <c r="A421" s="59"/>
      <c r="B421" s="60"/>
      <c r="C421" s="61"/>
      <c r="D421" s="61"/>
      <c r="E421" s="62"/>
      <c r="F421" s="63"/>
      <c r="G421" s="61"/>
      <c r="H421" s="61"/>
      <c r="I421" s="61"/>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56"/>
      <c r="AX421" s="56"/>
      <c r="AY421" s="56"/>
      <c r="AZ421" s="56"/>
      <c r="BA421" s="56"/>
      <c r="BB421" s="56"/>
      <c r="BC421" s="56"/>
      <c r="BD421" s="56"/>
      <c r="BE421" s="56"/>
      <c r="BF421" s="56"/>
      <c r="BG421" s="56"/>
      <c r="BH421" s="56"/>
      <c r="BI421" s="56"/>
      <c r="BJ421" s="56"/>
      <c r="BK421" s="56"/>
      <c r="BL421" s="56"/>
      <c r="BM421" s="56"/>
      <c r="BN421" s="56"/>
      <c r="BO421" s="56"/>
      <c r="BP421" s="56"/>
      <c r="BQ421" s="56"/>
      <c r="BR421" s="56"/>
      <c r="BS421" s="56"/>
      <c r="BT421" s="56"/>
      <c r="BU421" s="56"/>
      <c r="BV421" s="56"/>
      <c r="BW421" s="56"/>
      <c r="BX421" s="56"/>
      <c r="BY421" s="56"/>
      <c r="BZ421" s="56"/>
      <c r="CA421" s="56"/>
      <c r="CB421" s="56"/>
      <c r="CC421" s="56"/>
      <c r="CD421" s="56"/>
      <c r="CE421" s="56"/>
      <c r="CF421" s="56"/>
      <c r="CG421" s="56"/>
      <c r="CH421" s="56"/>
      <c r="CI421" s="56"/>
      <c r="CJ421" s="56"/>
      <c r="CK421" s="56"/>
      <c r="CL421" s="56"/>
      <c r="CM421" s="56"/>
      <c r="CN421" s="56"/>
      <c r="CO421" s="56"/>
      <c r="CP421" s="56"/>
      <c r="CQ421" s="56"/>
      <c r="CR421" s="56"/>
      <c r="CS421" s="56"/>
      <c r="CT421" s="56"/>
      <c r="CU421" s="56"/>
      <c r="CV421" s="56"/>
      <c r="CW421" s="56"/>
      <c r="CX421" s="56"/>
      <c r="CY421" s="56"/>
      <c r="CZ421" s="56"/>
      <c r="DA421" s="56"/>
      <c r="DB421" s="56"/>
      <c r="DC421" s="56"/>
      <c r="DD421" s="56"/>
      <c r="DE421" s="56"/>
      <c r="DF421" s="56"/>
      <c r="DG421" s="56"/>
      <c r="DH421" s="56"/>
      <c r="DI421" s="56"/>
      <c r="DJ421" s="56"/>
      <c r="DK421" s="56"/>
      <c r="DL421" s="56"/>
      <c r="DM421" s="56"/>
      <c r="DN421" s="56"/>
      <c r="DO421" s="56"/>
      <c r="DP421" s="56"/>
      <c r="DQ421" s="56"/>
      <c r="DR421" s="56"/>
      <c r="DS421" s="56"/>
      <c r="DT421" s="56"/>
      <c r="DU421" s="56"/>
      <c r="DV421" s="56"/>
      <c r="DW421" s="56"/>
      <c r="DX421" s="56"/>
      <c r="DY421" s="56"/>
      <c r="DZ421" s="56"/>
      <c r="EA421" s="56"/>
      <c r="EB421" s="56"/>
      <c r="EC421" s="56"/>
      <c r="ED421" s="56"/>
      <c r="EE421" s="56"/>
      <c r="EF421" s="56"/>
      <c r="EG421" s="56"/>
      <c r="EH421" s="56"/>
      <c r="EI421" s="56"/>
      <c r="EJ421" s="56"/>
      <c r="EK421" s="56"/>
      <c r="EL421" s="56"/>
      <c r="EM421" s="56"/>
      <c r="EN421" s="56"/>
      <c r="EO421" s="56"/>
      <c r="EP421" s="56"/>
      <c r="EQ421" s="56"/>
      <c r="ER421" s="56"/>
      <c r="ES421" s="56"/>
      <c r="ET421" s="56"/>
      <c r="EU421" s="56"/>
      <c r="EV421" s="56"/>
      <c r="EW421" s="56"/>
      <c r="EX421" s="56"/>
      <c r="EY421" s="56"/>
      <c r="EZ421" s="56"/>
      <c r="FA421" s="56"/>
      <c r="FB421" s="56"/>
      <c r="FC421" s="56"/>
      <c r="FD421" s="56"/>
      <c r="FE421" s="56"/>
      <c r="FF421" s="56"/>
      <c r="FG421" s="56"/>
      <c r="FH421" s="56"/>
      <c r="FI421" s="56"/>
      <c r="FJ421" s="56"/>
      <c r="FK421" s="56"/>
      <c r="FL421" s="56"/>
      <c r="FM421" s="56"/>
      <c r="FN421" s="56"/>
      <c r="FO421" s="56"/>
      <c r="FP421" s="56"/>
      <c r="FQ421" s="56"/>
      <c r="FR421" s="56"/>
      <c r="FS421" s="56"/>
      <c r="FT421" s="56"/>
      <c r="FU421" s="56"/>
      <c r="FV421" s="56"/>
      <c r="FW421" s="56"/>
      <c r="FX421" s="56"/>
      <c r="FY421" s="56"/>
      <c r="FZ421" s="56"/>
      <c r="GA421" s="56"/>
      <c r="GB421" s="56"/>
      <c r="GC421" s="56"/>
      <c r="GD421" s="56"/>
      <c r="GE421" s="56"/>
      <c r="GF421" s="56"/>
      <c r="GG421" s="56"/>
      <c r="GH421" s="56"/>
      <c r="GI421" s="56"/>
      <c r="GJ421" s="56"/>
      <c r="GK421" s="56"/>
      <c r="GL421" s="56"/>
      <c r="GM421" s="56"/>
      <c r="GN421" s="56"/>
      <c r="GO421" s="56"/>
      <c r="GP421" s="56"/>
      <c r="GQ421" s="56"/>
      <c r="GR421" s="56"/>
      <c r="GS421" s="56"/>
      <c r="GT421" s="56"/>
      <c r="GU421" s="56"/>
      <c r="GV421" s="56"/>
      <c r="GW421" s="56"/>
      <c r="GX421" s="56"/>
      <c r="GY421" s="56"/>
      <c r="GZ421" s="56"/>
      <c r="HA421" s="56"/>
      <c r="HB421" s="56"/>
      <c r="HC421" s="56"/>
      <c r="HD421" s="56"/>
      <c r="HE421" s="56"/>
      <c r="HF421" s="56"/>
      <c r="HG421" s="56"/>
      <c r="HH421" s="56"/>
      <c r="HI421" s="56"/>
      <c r="HJ421" s="56"/>
      <c r="HK421" s="56"/>
      <c r="HL421" s="56"/>
      <c r="HM421" s="56"/>
      <c r="HN421" s="56"/>
      <c r="HO421" s="56"/>
      <c r="HP421" s="56"/>
      <c r="HQ421" s="56"/>
      <c r="HR421" s="56"/>
      <c r="HS421" s="56"/>
      <c r="HT421" s="56"/>
      <c r="HU421" s="56"/>
      <c r="HV421" s="56"/>
      <c r="HW421" s="56"/>
      <c r="HX421" s="56"/>
      <c r="HY421" s="56"/>
      <c r="HZ421" s="56"/>
      <c r="IA421" s="56"/>
      <c r="IB421" s="56"/>
      <c r="IC421" s="56"/>
      <c r="ID421" s="56"/>
      <c r="IE421" s="56"/>
      <c r="IF421" s="56"/>
      <c r="IG421" s="56"/>
      <c r="IH421" s="56"/>
      <c r="II421" s="56"/>
      <c r="IJ421" s="56"/>
      <c r="IK421" s="56"/>
      <c r="IL421" s="56"/>
      <c r="IM421" s="56"/>
      <c r="IN421" s="56"/>
      <c r="IO421" s="56"/>
      <c r="IP421" s="56"/>
      <c r="IQ421" s="56"/>
      <c r="IR421" s="56"/>
      <c r="IS421" s="56"/>
      <c r="IT421" s="56"/>
      <c r="IU421" s="56"/>
    </row>
    <row r="422" spans="1:255" ht="12.75">
      <c r="A422" s="57" t="s">
        <v>1606</v>
      </c>
      <c r="B422" s="68" t="s">
        <v>2252</v>
      </c>
      <c r="C422" s="55">
        <v>9</v>
      </c>
      <c r="D422" s="55">
        <v>400</v>
      </c>
      <c r="E422" s="187" t="s">
        <v>1284</v>
      </c>
      <c r="F422" s="200" t="s">
        <v>1123</v>
      </c>
      <c r="G422" s="187" t="s">
        <v>1871</v>
      </c>
      <c r="H422" s="55" t="s">
        <v>2252</v>
      </c>
      <c r="I422" s="55" t="s">
        <v>1255</v>
      </c>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c r="AS422" s="56"/>
      <c r="AT422" s="56"/>
      <c r="AU422" s="56"/>
      <c r="AV422" s="56"/>
      <c r="AW422" s="56"/>
      <c r="AX422" s="56"/>
      <c r="AY422" s="56"/>
      <c r="AZ422" s="56"/>
      <c r="BA422" s="56"/>
      <c r="BB422" s="56"/>
      <c r="BC422" s="56"/>
      <c r="BD422" s="56"/>
      <c r="BE422" s="56"/>
      <c r="BF422" s="56"/>
      <c r="BG422" s="56"/>
      <c r="BH422" s="56"/>
      <c r="BI422" s="56"/>
      <c r="BJ422" s="56"/>
      <c r="BK422" s="56"/>
      <c r="BL422" s="56"/>
      <c r="BM422" s="56"/>
      <c r="BN422" s="56"/>
      <c r="BO422" s="56"/>
      <c r="BP422" s="56"/>
      <c r="BQ422" s="56"/>
      <c r="BR422" s="56"/>
      <c r="BS422" s="56"/>
      <c r="BT422" s="56"/>
      <c r="BU422" s="56"/>
      <c r="BV422" s="56"/>
      <c r="BW422" s="56"/>
      <c r="BX422" s="56"/>
      <c r="BY422" s="56"/>
      <c r="BZ422" s="56"/>
      <c r="CA422" s="56"/>
      <c r="CB422" s="56"/>
      <c r="CC422" s="56"/>
      <c r="CD422" s="56"/>
      <c r="CE422" s="56"/>
      <c r="CF422" s="56"/>
      <c r="CG422" s="56"/>
      <c r="CH422" s="56"/>
      <c r="CI422" s="56"/>
      <c r="CJ422" s="56"/>
      <c r="CK422" s="56"/>
      <c r="CL422" s="56"/>
      <c r="CM422" s="56"/>
      <c r="CN422" s="56"/>
      <c r="CO422" s="56"/>
      <c r="CP422" s="56"/>
      <c r="CQ422" s="56"/>
      <c r="CR422" s="56"/>
      <c r="CS422" s="56"/>
      <c r="CT422" s="56"/>
      <c r="CU422" s="56"/>
      <c r="CV422" s="56"/>
      <c r="CW422" s="56"/>
      <c r="CX422" s="56"/>
      <c r="CY422" s="56"/>
      <c r="CZ422" s="56"/>
      <c r="DA422" s="56"/>
      <c r="DB422" s="56"/>
      <c r="DC422" s="56"/>
      <c r="DD422" s="56"/>
      <c r="DE422" s="56"/>
      <c r="DF422" s="56"/>
      <c r="DG422" s="56"/>
      <c r="DH422" s="56"/>
      <c r="DI422" s="56"/>
      <c r="DJ422" s="56"/>
      <c r="DK422" s="56"/>
      <c r="DL422" s="56"/>
      <c r="DM422" s="56"/>
      <c r="DN422" s="56"/>
      <c r="DO422" s="56"/>
      <c r="DP422" s="56"/>
      <c r="DQ422" s="56"/>
      <c r="DR422" s="56"/>
      <c r="DS422" s="56"/>
      <c r="DT422" s="56"/>
      <c r="DU422" s="56"/>
      <c r="DV422" s="56"/>
      <c r="DW422" s="56"/>
      <c r="DX422" s="56"/>
      <c r="DY422" s="56"/>
      <c r="DZ422" s="56"/>
      <c r="EA422" s="56"/>
      <c r="EB422" s="56"/>
      <c r="EC422" s="56"/>
      <c r="ED422" s="56"/>
      <c r="EE422" s="56"/>
      <c r="EF422" s="56"/>
      <c r="EG422" s="56"/>
      <c r="EH422" s="56"/>
      <c r="EI422" s="56"/>
      <c r="EJ422" s="56"/>
      <c r="EK422" s="56"/>
      <c r="EL422" s="56"/>
      <c r="EM422" s="56"/>
      <c r="EN422" s="56"/>
      <c r="EO422" s="56"/>
      <c r="EP422" s="56"/>
      <c r="EQ422" s="56"/>
      <c r="ER422" s="56"/>
      <c r="ES422" s="56"/>
      <c r="ET422" s="56"/>
      <c r="EU422" s="56"/>
      <c r="EV422" s="56"/>
      <c r="EW422" s="56"/>
      <c r="EX422" s="56"/>
      <c r="EY422" s="56"/>
      <c r="EZ422" s="56"/>
      <c r="FA422" s="56"/>
      <c r="FB422" s="56"/>
      <c r="FC422" s="56"/>
      <c r="FD422" s="56"/>
      <c r="FE422" s="56"/>
      <c r="FF422" s="56"/>
      <c r="FG422" s="56"/>
      <c r="FH422" s="56"/>
      <c r="FI422" s="56"/>
      <c r="FJ422" s="56"/>
      <c r="FK422" s="56"/>
      <c r="FL422" s="56"/>
      <c r="FM422" s="56"/>
      <c r="FN422" s="56"/>
      <c r="FO422" s="56"/>
      <c r="FP422" s="56"/>
      <c r="FQ422" s="56"/>
      <c r="FR422" s="56"/>
      <c r="FS422" s="56"/>
      <c r="FT422" s="56"/>
      <c r="FU422" s="56"/>
      <c r="FV422" s="56"/>
      <c r="FW422" s="56"/>
      <c r="FX422" s="56"/>
      <c r="FY422" s="56"/>
      <c r="FZ422" s="56"/>
      <c r="GA422" s="56"/>
      <c r="GB422" s="56"/>
      <c r="GC422" s="56"/>
      <c r="GD422" s="56"/>
      <c r="GE422" s="56"/>
      <c r="GF422" s="56"/>
      <c r="GG422" s="56"/>
      <c r="GH422" s="56"/>
      <c r="GI422" s="56"/>
      <c r="GJ422" s="56"/>
      <c r="GK422" s="56"/>
      <c r="GL422" s="56"/>
      <c r="GM422" s="56"/>
      <c r="GN422" s="56"/>
      <c r="GO422" s="56"/>
      <c r="GP422" s="56"/>
      <c r="GQ422" s="56"/>
      <c r="GR422" s="56"/>
      <c r="GS422" s="56"/>
      <c r="GT422" s="56"/>
      <c r="GU422" s="56"/>
      <c r="GV422" s="56"/>
      <c r="GW422" s="56"/>
      <c r="GX422" s="56"/>
      <c r="GY422" s="56"/>
      <c r="GZ422" s="56"/>
      <c r="HA422" s="56"/>
      <c r="HB422" s="56"/>
      <c r="HC422" s="56"/>
      <c r="HD422" s="56"/>
      <c r="HE422" s="56"/>
      <c r="HF422" s="56"/>
      <c r="HG422" s="56"/>
      <c r="HH422" s="56"/>
      <c r="HI422" s="56"/>
      <c r="HJ422" s="56"/>
      <c r="HK422" s="56"/>
      <c r="HL422" s="56"/>
      <c r="HM422" s="56"/>
      <c r="HN422" s="56"/>
      <c r="HO422" s="56"/>
      <c r="HP422" s="56"/>
      <c r="HQ422" s="56"/>
      <c r="HR422" s="56"/>
      <c r="HS422" s="56"/>
      <c r="HT422" s="56"/>
      <c r="HU422" s="56"/>
      <c r="HV422" s="56"/>
      <c r="HW422" s="56"/>
      <c r="HX422" s="56"/>
      <c r="HY422" s="56"/>
      <c r="HZ422" s="56"/>
      <c r="IA422" s="56"/>
      <c r="IB422" s="56"/>
      <c r="IC422" s="56"/>
      <c r="ID422" s="56"/>
      <c r="IE422" s="56"/>
      <c r="IF422" s="56"/>
      <c r="IG422" s="56"/>
      <c r="IH422" s="56"/>
      <c r="II422" s="56"/>
      <c r="IJ422" s="56"/>
      <c r="IK422" s="56"/>
      <c r="IL422" s="56"/>
      <c r="IM422" s="56"/>
      <c r="IN422" s="56"/>
      <c r="IO422" s="56"/>
      <c r="IP422" s="56"/>
      <c r="IQ422" s="56"/>
      <c r="IR422" s="56"/>
      <c r="IS422" s="56"/>
      <c r="IT422" s="56"/>
      <c r="IU422" s="56"/>
    </row>
    <row r="423" spans="1:255" ht="12.75">
      <c r="A423" s="57" t="s">
        <v>1606</v>
      </c>
      <c r="B423" s="68"/>
      <c r="C423" s="55">
        <v>9</v>
      </c>
      <c r="D423" s="55">
        <v>400</v>
      </c>
      <c r="E423" s="187" t="s">
        <v>1285</v>
      </c>
      <c r="F423" s="200" t="s">
        <v>1124</v>
      </c>
      <c r="G423" s="187" t="s">
        <v>1872</v>
      </c>
      <c r="H423" s="55" t="s">
        <v>2252</v>
      </c>
      <c r="I423" s="55" t="s">
        <v>1255</v>
      </c>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c r="AS423" s="56"/>
      <c r="AT423" s="56"/>
      <c r="AU423" s="56"/>
      <c r="AV423" s="56"/>
      <c r="AW423" s="56"/>
      <c r="AX423" s="56"/>
      <c r="AY423" s="56"/>
      <c r="AZ423" s="56"/>
      <c r="BA423" s="56"/>
      <c r="BB423" s="56"/>
      <c r="BC423" s="56"/>
      <c r="BD423" s="56"/>
      <c r="BE423" s="56"/>
      <c r="BF423" s="56"/>
      <c r="BG423" s="56"/>
      <c r="BH423" s="56"/>
      <c r="BI423" s="56"/>
      <c r="BJ423" s="56"/>
      <c r="BK423" s="56"/>
      <c r="BL423" s="56"/>
      <c r="BM423" s="56"/>
      <c r="BN423" s="56"/>
      <c r="BO423" s="56"/>
      <c r="BP423" s="56"/>
      <c r="BQ423" s="56"/>
      <c r="BR423" s="56"/>
      <c r="BS423" s="56"/>
      <c r="BT423" s="56"/>
      <c r="BU423" s="56"/>
      <c r="BV423" s="56"/>
      <c r="BW423" s="56"/>
      <c r="BX423" s="56"/>
      <c r="BY423" s="56"/>
      <c r="BZ423" s="56"/>
      <c r="CA423" s="56"/>
      <c r="CB423" s="56"/>
      <c r="CC423" s="56"/>
      <c r="CD423" s="56"/>
      <c r="CE423" s="56"/>
      <c r="CF423" s="56"/>
      <c r="CG423" s="56"/>
      <c r="CH423" s="56"/>
      <c r="CI423" s="56"/>
      <c r="CJ423" s="56"/>
      <c r="CK423" s="56"/>
      <c r="CL423" s="56"/>
      <c r="CM423" s="56"/>
      <c r="CN423" s="56"/>
      <c r="CO423" s="56"/>
      <c r="CP423" s="56"/>
      <c r="CQ423" s="56"/>
      <c r="CR423" s="56"/>
      <c r="CS423" s="56"/>
      <c r="CT423" s="56"/>
      <c r="CU423" s="56"/>
      <c r="CV423" s="56"/>
      <c r="CW423" s="56"/>
      <c r="CX423" s="56"/>
      <c r="CY423" s="56"/>
      <c r="CZ423" s="56"/>
      <c r="DA423" s="56"/>
      <c r="DB423" s="56"/>
      <c r="DC423" s="56"/>
      <c r="DD423" s="56"/>
      <c r="DE423" s="56"/>
      <c r="DF423" s="56"/>
      <c r="DG423" s="56"/>
      <c r="DH423" s="56"/>
      <c r="DI423" s="56"/>
      <c r="DJ423" s="56"/>
      <c r="DK423" s="56"/>
      <c r="DL423" s="56"/>
      <c r="DM423" s="56"/>
      <c r="DN423" s="56"/>
      <c r="DO423" s="56"/>
      <c r="DP423" s="56"/>
      <c r="DQ423" s="56"/>
      <c r="DR423" s="56"/>
      <c r="DS423" s="56"/>
      <c r="DT423" s="56"/>
      <c r="DU423" s="56"/>
      <c r="DV423" s="56"/>
      <c r="DW423" s="56"/>
      <c r="DX423" s="56"/>
      <c r="DY423" s="56"/>
      <c r="DZ423" s="56"/>
      <c r="EA423" s="56"/>
      <c r="EB423" s="56"/>
      <c r="EC423" s="56"/>
      <c r="ED423" s="56"/>
      <c r="EE423" s="56"/>
      <c r="EF423" s="56"/>
      <c r="EG423" s="56"/>
      <c r="EH423" s="56"/>
      <c r="EI423" s="56"/>
      <c r="EJ423" s="56"/>
      <c r="EK423" s="56"/>
      <c r="EL423" s="56"/>
      <c r="EM423" s="56"/>
      <c r="EN423" s="56"/>
      <c r="EO423" s="56"/>
      <c r="EP423" s="56"/>
      <c r="EQ423" s="56"/>
      <c r="ER423" s="56"/>
      <c r="ES423" s="56"/>
      <c r="ET423" s="56"/>
      <c r="EU423" s="56"/>
      <c r="EV423" s="56"/>
      <c r="EW423" s="56"/>
      <c r="EX423" s="56"/>
      <c r="EY423" s="56"/>
      <c r="EZ423" s="56"/>
      <c r="FA423" s="56"/>
      <c r="FB423" s="56"/>
      <c r="FC423" s="56"/>
      <c r="FD423" s="56"/>
      <c r="FE423" s="56"/>
      <c r="FF423" s="56"/>
      <c r="FG423" s="56"/>
      <c r="FH423" s="56"/>
      <c r="FI423" s="56"/>
      <c r="FJ423" s="56"/>
      <c r="FK423" s="56"/>
      <c r="FL423" s="56"/>
      <c r="FM423" s="56"/>
      <c r="FN423" s="56"/>
      <c r="FO423" s="56"/>
      <c r="FP423" s="56"/>
      <c r="FQ423" s="56"/>
      <c r="FR423" s="56"/>
      <c r="FS423" s="56"/>
      <c r="FT423" s="56"/>
      <c r="FU423" s="56"/>
      <c r="FV423" s="56"/>
      <c r="FW423" s="56"/>
      <c r="FX423" s="56"/>
      <c r="FY423" s="56"/>
      <c r="FZ423" s="56"/>
      <c r="GA423" s="56"/>
      <c r="GB423" s="56"/>
      <c r="GC423" s="56"/>
      <c r="GD423" s="56"/>
      <c r="GE423" s="56"/>
      <c r="GF423" s="56"/>
      <c r="GG423" s="56"/>
      <c r="GH423" s="56"/>
      <c r="GI423" s="56"/>
      <c r="GJ423" s="56"/>
      <c r="GK423" s="56"/>
      <c r="GL423" s="56"/>
      <c r="GM423" s="56"/>
      <c r="GN423" s="56"/>
      <c r="GO423" s="56"/>
      <c r="GP423" s="56"/>
      <c r="GQ423" s="56"/>
      <c r="GR423" s="56"/>
      <c r="GS423" s="56"/>
      <c r="GT423" s="56"/>
      <c r="GU423" s="56"/>
      <c r="GV423" s="56"/>
      <c r="GW423" s="56"/>
      <c r="GX423" s="56"/>
      <c r="GY423" s="56"/>
      <c r="GZ423" s="56"/>
      <c r="HA423" s="56"/>
      <c r="HB423" s="56"/>
      <c r="HC423" s="56"/>
      <c r="HD423" s="56"/>
      <c r="HE423" s="56"/>
      <c r="HF423" s="56"/>
      <c r="HG423" s="56"/>
      <c r="HH423" s="56"/>
      <c r="HI423" s="56"/>
      <c r="HJ423" s="56"/>
      <c r="HK423" s="56"/>
      <c r="HL423" s="56"/>
      <c r="HM423" s="56"/>
      <c r="HN423" s="56"/>
      <c r="HO423" s="56"/>
      <c r="HP423" s="56"/>
      <c r="HQ423" s="56"/>
      <c r="HR423" s="56"/>
      <c r="HS423" s="56"/>
      <c r="HT423" s="56"/>
      <c r="HU423" s="56"/>
      <c r="HV423" s="56"/>
      <c r="HW423" s="56"/>
      <c r="HX423" s="56"/>
      <c r="HY423" s="56"/>
      <c r="HZ423" s="56"/>
      <c r="IA423" s="56"/>
      <c r="IB423" s="56"/>
      <c r="IC423" s="56"/>
      <c r="ID423" s="56"/>
      <c r="IE423" s="56"/>
      <c r="IF423" s="56"/>
      <c r="IG423" s="56"/>
      <c r="IH423" s="56"/>
      <c r="II423" s="56"/>
      <c r="IJ423" s="56"/>
      <c r="IK423" s="56"/>
      <c r="IL423" s="56"/>
      <c r="IM423" s="56"/>
      <c r="IN423" s="56"/>
      <c r="IO423" s="56"/>
      <c r="IP423" s="56"/>
      <c r="IQ423" s="56"/>
      <c r="IR423" s="56"/>
      <c r="IS423" s="56"/>
      <c r="IT423" s="56"/>
      <c r="IU423" s="56"/>
    </row>
    <row r="424" spans="1:255" ht="12.75">
      <c r="A424" s="57" t="s">
        <v>1606</v>
      </c>
      <c r="B424" s="58" t="s">
        <v>3347</v>
      </c>
      <c r="C424" s="55" t="s">
        <v>2246</v>
      </c>
      <c r="D424" s="55">
        <v>200</v>
      </c>
      <c r="E424" s="186" t="s">
        <v>1287</v>
      </c>
      <c r="F424" s="201" t="s">
        <v>1125</v>
      </c>
      <c r="G424" s="186" t="s">
        <v>1871</v>
      </c>
      <c r="H424" s="55" t="s">
        <v>2252</v>
      </c>
      <c r="I424" s="55" t="s">
        <v>2128</v>
      </c>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c r="AS424" s="56"/>
      <c r="AT424" s="56"/>
      <c r="AU424" s="56"/>
      <c r="AV424" s="56"/>
      <c r="AW424" s="56"/>
      <c r="AX424" s="56"/>
      <c r="AY424" s="56"/>
      <c r="AZ424" s="56"/>
      <c r="BA424" s="56"/>
      <c r="BB424" s="56"/>
      <c r="BC424" s="56"/>
      <c r="BD424" s="56"/>
      <c r="BE424" s="56"/>
      <c r="BF424" s="56"/>
      <c r="BG424" s="56"/>
      <c r="BH424" s="56"/>
      <c r="BI424" s="56"/>
      <c r="BJ424" s="56"/>
      <c r="BK424" s="56"/>
      <c r="BL424" s="56"/>
      <c r="BM424" s="56"/>
      <c r="BN424" s="56"/>
      <c r="BO424" s="56"/>
      <c r="BP424" s="56"/>
      <c r="BQ424" s="56"/>
      <c r="BR424" s="56"/>
      <c r="BS424" s="56"/>
      <c r="BT424" s="56"/>
      <c r="BU424" s="56"/>
      <c r="BV424" s="56"/>
      <c r="BW424" s="56"/>
      <c r="BX424" s="56"/>
      <c r="BY424" s="56"/>
      <c r="BZ424" s="56"/>
      <c r="CA424" s="56"/>
      <c r="CB424" s="56"/>
      <c r="CC424" s="56"/>
      <c r="CD424" s="56"/>
      <c r="CE424" s="56"/>
      <c r="CF424" s="56"/>
      <c r="CG424" s="56"/>
      <c r="CH424" s="56"/>
      <c r="CI424" s="56"/>
      <c r="CJ424" s="56"/>
      <c r="CK424" s="56"/>
      <c r="CL424" s="56"/>
      <c r="CM424" s="56"/>
      <c r="CN424" s="56"/>
      <c r="CO424" s="56"/>
      <c r="CP424" s="56"/>
      <c r="CQ424" s="56"/>
      <c r="CR424" s="56"/>
      <c r="CS424" s="56"/>
      <c r="CT424" s="56"/>
      <c r="CU424" s="56"/>
      <c r="CV424" s="56"/>
      <c r="CW424" s="56"/>
      <c r="CX424" s="56"/>
      <c r="CY424" s="56"/>
      <c r="CZ424" s="56"/>
      <c r="DA424" s="56"/>
      <c r="DB424" s="56"/>
      <c r="DC424" s="56"/>
      <c r="DD424" s="56"/>
      <c r="DE424" s="56"/>
      <c r="DF424" s="56"/>
      <c r="DG424" s="56"/>
      <c r="DH424" s="56"/>
      <c r="DI424" s="56"/>
      <c r="DJ424" s="56"/>
      <c r="DK424" s="56"/>
      <c r="DL424" s="56"/>
      <c r="DM424" s="56"/>
      <c r="DN424" s="56"/>
      <c r="DO424" s="56"/>
      <c r="DP424" s="56"/>
      <c r="DQ424" s="56"/>
      <c r="DR424" s="56"/>
      <c r="DS424" s="56"/>
      <c r="DT424" s="56"/>
      <c r="DU424" s="56"/>
      <c r="DV424" s="56"/>
      <c r="DW424" s="56"/>
      <c r="DX424" s="56"/>
      <c r="DY424" s="56"/>
      <c r="DZ424" s="56"/>
      <c r="EA424" s="56"/>
      <c r="EB424" s="56"/>
      <c r="EC424" s="56"/>
      <c r="ED424" s="56"/>
      <c r="EE424" s="56"/>
      <c r="EF424" s="56"/>
      <c r="EG424" s="56"/>
      <c r="EH424" s="56"/>
      <c r="EI424" s="56"/>
      <c r="EJ424" s="56"/>
      <c r="EK424" s="56"/>
      <c r="EL424" s="56"/>
      <c r="EM424" s="56"/>
      <c r="EN424" s="56"/>
      <c r="EO424" s="56"/>
      <c r="EP424" s="56"/>
      <c r="EQ424" s="56"/>
      <c r="ER424" s="56"/>
      <c r="ES424" s="56"/>
      <c r="ET424" s="56"/>
      <c r="EU424" s="56"/>
      <c r="EV424" s="56"/>
      <c r="EW424" s="56"/>
      <c r="EX424" s="56"/>
      <c r="EY424" s="56"/>
      <c r="EZ424" s="56"/>
      <c r="FA424" s="56"/>
      <c r="FB424" s="56"/>
      <c r="FC424" s="56"/>
      <c r="FD424" s="56"/>
      <c r="FE424" s="56"/>
      <c r="FF424" s="56"/>
      <c r="FG424" s="56"/>
      <c r="FH424" s="56"/>
      <c r="FI424" s="56"/>
      <c r="FJ424" s="56"/>
      <c r="FK424" s="56"/>
      <c r="FL424" s="56"/>
      <c r="FM424" s="56"/>
      <c r="FN424" s="56"/>
      <c r="FO424" s="56"/>
      <c r="FP424" s="56"/>
      <c r="FQ424" s="56"/>
      <c r="FR424" s="56"/>
      <c r="FS424" s="56"/>
      <c r="FT424" s="56"/>
      <c r="FU424" s="56"/>
      <c r="FV424" s="56"/>
      <c r="FW424" s="56"/>
      <c r="FX424" s="56"/>
      <c r="FY424" s="56"/>
      <c r="FZ424" s="56"/>
      <c r="GA424" s="56"/>
      <c r="GB424" s="56"/>
      <c r="GC424" s="56"/>
      <c r="GD424" s="56"/>
      <c r="GE424" s="56"/>
      <c r="GF424" s="56"/>
      <c r="GG424" s="56"/>
      <c r="GH424" s="56"/>
      <c r="GI424" s="56"/>
      <c r="GJ424" s="56"/>
      <c r="GK424" s="56"/>
      <c r="GL424" s="56"/>
      <c r="GM424" s="56"/>
      <c r="GN424" s="56"/>
      <c r="GO424" s="56"/>
      <c r="GP424" s="56"/>
      <c r="GQ424" s="56"/>
      <c r="GR424" s="56"/>
      <c r="GS424" s="56"/>
      <c r="GT424" s="56"/>
      <c r="GU424" s="56"/>
      <c r="GV424" s="56"/>
      <c r="GW424" s="56"/>
      <c r="GX424" s="56"/>
      <c r="GY424" s="56"/>
      <c r="GZ424" s="56"/>
      <c r="HA424" s="56"/>
      <c r="HB424" s="56"/>
      <c r="HC424" s="56"/>
      <c r="HD424" s="56"/>
      <c r="HE424" s="56"/>
      <c r="HF424" s="56"/>
      <c r="HG424" s="56"/>
      <c r="HH424" s="56"/>
      <c r="HI424" s="56"/>
      <c r="HJ424" s="56"/>
      <c r="HK424" s="56"/>
      <c r="HL424" s="56"/>
      <c r="HM424" s="56"/>
      <c r="HN424" s="56"/>
      <c r="HO424" s="56"/>
      <c r="HP424" s="56"/>
      <c r="HQ424" s="56"/>
      <c r="HR424" s="56"/>
      <c r="HS424" s="56"/>
      <c r="HT424" s="56"/>
      <c r="HU424" s="56"/>
      <c r="HV424" s="56"/>
      <c r="HW424" s="56"/>
      <c r="HX424" s="56"/>
      <c r="HY424" s="56"/>
      <c r="HZ424" s="56"/>
      <c r="IA424" s="56"/>
      <c r="IB424" s="56"/>
      <c r="IC424" s="56"/>
      <c r="ID424" s="56"/>
      <c r="IE424" s="56"/>
      <c r="IF424" s="56"/>
      <c r="IG424" s="56"/>
      <c r="IH424" s="56"/>
      <c r="II424" s="56"/>
      <c r="IJ424" s="56"/>
      <c r="IK424" s="56"/>
      <c r="IL424" s="56"/>
      <c r="IM424" s="56"/>
      <c r="IN424" s="56"/>
      <c r="IO424" s="56"/>
      <c r="IP424" s="56"/>
      <c r="IQ424" s="56"/>
      <c r="IR424" s="56"/>
      <c r="IS424" s="56"/>
      <c r="IT424" s="56"/>
      <c r="IU424" s="56"/>
    </row>
    <row r="425" spans="1:255" ht="12.75">
      <c r="A425" s="57" t="s">
        <v>1606</v>
      </c>
      <c r="B425" s="58" t="s">
        <v>3347</v>
      </c>
      <c r="C425" s="55" t="s">
        <v>2246</v>
      </c>
      <c r="D425" s="55">
        <v>200</v>
      </c>
      <c r="E425" s="186" t="s">
        <v>1288</v>
      </c>
      <c r="F425" s="201" t="s">
        <v>1126</v>
      </c>
      <c r="G425" s="186" t="s">
        <v>1872</v>
      </c>
      <c r="H425" s="55" t="s">
        <v>2252</v>
      </c>
      <c r="I425" s="55" t="s">
        <v>2128</v>
      </c>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c r="AS425" s="56"/>
      <c r="AT425" s="56"/>
      <c r="AU425" s="56"/>
      <c r="AV425" s="56"/>
      <c r="AW425" s="56"/>
      <c r="AX425" s="56"/>
      <c r="AY425" s="56"/>
      <c r="AZ425" s="56"/>
      <c r="BA425" s="56"/>
      <c r="BB425" s="56"/>
      <c r="BC425" s="56"/>
      <c r="BD425" s="56"/>
      <c r="BE425" s="56"/>
      <c r="BF425" s="56"/>
      <c r="BG425" s="56"/>
      <c r="BH425" s="56"/>
      <c r="BI425" s="56"/>
      <c r="BJ425" s="56"/>
      <c r="BK425" s="56"/>
      <c r="BL425" s="56"/>
      <c r="BM425" s="56"/>
      <c r="BN425" s="56"/>
      <c r="BO425" s="56"/>
      <c r="BP425" s="56"/>
      <c r="BQ425" s="56"/>
      <c r="BR425" s="56"/>
      <c r="BS425" s="56"/>
      <c r="BT425" s="56"/>
      <c r="BU425" s="56"/>
      <c r="BV425" s="56"/>
      <c r="BW425" s="56"/>
      <c r="BX425" s="56"/>
      <c r="BY425" s="56"/>
      <c r="BZ425" s="56"/>
      <c r="CA425" s="56"/>
      <c r="CB425" s="56"/>
      <c r="CC425" s="56"/>
      <c r="CD425" s="56"/>
      <c r="CE425" s="56"/>
      <c r="CF425" s="56"/>
      <c r="CG425" s="56"/>
      <c r="CH425" s="56"/>
      <c r="CI425" s="56"/>
      <c r="CJ425" s="56"/>
      <c r="CK425" s="56"/>
      <c r="CL425" s="56"/>
      <c r="CM425" s="56"/>
      <c r="CN425" s="56"/>
      <c r="CO425" s="56"/>
      <c r="CP425" s="56"/>
      <c r="CQ425" s="56"/>
      <c r="CR425" s="56"/>
      <c r="CS425" s="56"/>
      <c r="CT425" s="56"/>
      <c r="CU425" s="56"/>
      <c r="CV425" s="56"/>
      <c r="CW425" s="56"/>
      <c r="CX425" s="56"/>
      <c r="CY425" s="56"/>
      <c r="CZ425" s="56"/>
      <c r="DA425" s="56"/>
      <c r="DB425" s="56"/>
      <c r="DC425" s="56"/>
      <c r="DD425" s="56"/>
      <c r="DE425" s="56"/>
      <c r="DF425" s="56"/>
      <c r="DG425" s="56"/>
      <c r="DH425" s="56"/>
      <c r="DI425" s="56"/>
      <c r="DJ425" s="56"/>
      <c r="DK425" s="56"/>
      <c r="DL425" s="56"/>
      <c r="DM425" s="56"/>
      <c r="DN425" s="56"/>
      <c r="DO425" s="56"/>
      <c r="DP425" s="56"/>
      <c r="DQ425" s="56"/>
      <c r="DR425" s="56"/>
      <c r="DS425" s="56"/>
      <c r="DT425" s="56"/>
      <c r="DU425" s="56"/>
      <c r="DV425" s="56"/>
      <c r="DW425" s="56"/>
      <c r="DX425" s="56"/>
      <c r="DY425" s="56"/>
      <c r="DZ425" s="56"/>
      <c r="EA425" s="56"/>
      <c r="EB425" s="56"/>
      <c r="EC425" s="56"/>
      <c r="ED425" s="56"/>
      <c r="EE425" s="56"/>
      <c r="EF425" s="56"/>
      <c r="EG425" s="56"/>
      <c r="EH425" s="56"/>
      <c r="EI425" s="56"/>
      <c r="EJ425" s="56"/>
      <c r="EK425" s="56"/>
      <c r="EL425" s="56"/>
      <c r="EM425" s="56"/>
      <c r="EN425" s="56"/>
      <c r="EO425" s="56"/>
      <c r="EP425" s="56"/>
      <c r="EQ425" s="56"/>
      <c r="ER425" s="56"/>
      <c r="ES425" s="56"/>
      <c r="ET425" s="56"/>
      <c r="EU425" s="56"/>
      <c r="EV425" s="56"/>
      <c r="EW425" s="56"/>
      <c r="EX425" s="56"/>
      <c r="EY425" s="56"/>
      <c r="EZ425" s="56"/>
      <c r="FA425" s="56"/>
      <c r="FB425" s="56"/>
      <c r="FC425" s="56"/>
      <c r="FD425" s="56"/>
      <c r="FE425" s="56"/>
      <c r="FF425" s="56"/>
      <c r="FG425" s="56"/>
      <c r="FH425" s="56"/>
      <c r="FI425" s="56"/>
      <c r="FJ425" s="56"/>
      <c r="FK425" s="56"/>
      <c r="FL425" s="56"/>
      <c r="FM425" s="56"/>
      <c r="FN425" s="56"/>
      <c r="FO425" s="56"/>
      <c r="FP425" s="56"/>
      <c r="FQ425" s="56"/>
      <c r="FR425" s="56"/>
      <c r="FS425" s="56"/>
      <c r="FT425" s="56"/>
      <c r="FU425" s="56"/>
      <c r="FV425" s="56"/>
      <c r="FW425" s="56"/>
      <c r="FX425" s="56"/>
      <c r="FY425" s="56"/>
      <c r="FZ425" s="56"/>
      <c r="GA425" s="56"/>
      <c r="GB425" s="56"/>
      <c r="GC425" s="56"/>
      <c r="GD425" s="56"/>
      <c r="GE425" s="56"/>
      <c r="GF425" s="56"/>
      <c r="GG425" s="56"/>
      <c r="GH425" s="56"/>
      <c r="GI425" s="56"/>
      <c r="GJ425" s="56"/>
      <c r="GK425" s="56"/>
      <c r="GL425" s="56"/>
      <c r="GM425" s="56"/>
      <c r="GN425" s="56"/>
      <c r="GO425" s="56"/>
      <c r="GP425" s="56"/>
      <c r="GQ425" s="56"/>
      <c r="GR425" s="56"/>
      <c r="GS425" s="56"/>
      <c r="GT425" s="56"/>
      <c r="GU425" s="56"/>
      <c r="GV425" s="56"/>
      <c r="GW425" s="56"/>
      <c r="GX425" s="56"/>
      <c r="GY425" s="56"/>
      <c r="GZ425" s="56"/>
      <c r="HA425" s="56"/>
      <c r="HB425" s="56"/>
      <c r="HC425" s="56"/>
      <c r="HD425" s="56"/>
      <c r="HE425" s="56"/>
      <c r="HF425" s="56"/>
      <c r="HG425" s="56"/>
      <c r="HH425" s="56"/>
      <c r="HI425" s="56"/>
      <c r="HJ425" s="56"/>
      <c r="HK425" s="56"/>
      <c r="HL425" s="56"/>
      <c r="HM425" s="56"/>
      <c r="HN425" s="56"/>
      <c r="HO425" s="56"/>
      <c r="HP425" s="56"/>
      <c r="HQ425" s="56"/>
      <c r="HR425" s="56"/>
      <c r="HS425" s="56"/>
      <c r="HT425" s="56"/>
      <c r="HU425" s="56"/>
      <c r="HV425" s="56"/>
      <c r="HW425" s="56"/>
      <c r="HX425" s="56"/>
      <c r="HY425" s="56"/>
      <c r="HZ425" s="56"/>
      <c r="IA425" s="56"/>
      <c r="IB425" s="56"/>
      <c r="IC425" s="56"/>
      <c r="ID425" s="56"/>
      <c r="IE425" s="56"/>
      <c r="IF425" s="56"/>
      <c r="IG425" s="56"/>
      <c r="IH425" s="56"/>
      <c r="II425" s="56"/>
      <c r="IJ425" s="56"/>
      <c r="IK425" s="56"/>
      <c r="IL425" s="56"/>
      <c r="IM425" s="56"/>
      <c r="IN425" s="56"/>
      <c r="IO425" s="56"/>
      <c r="IP425" s="56"/>
      <c r="IQ425" s="56"/>
      <c r="IR425" s="56"/>
      <c r="IS425" s="56"/>
      <c r="IT425" s="56"/>
      <c r="IU425" s="56"/>
    </row>
    <row r="426" spans="1:255" ht="12.75">
      <c r="A426" s="57" t="s">
        <v>1606</v>
      </c>
      <c r="B426" s="58" t="s">
        <v>1259</v>
      </c>
      <c r="C426" s="55" t="s">
        <v>2246</v>
      </c>
      <c r="D426" s="55">
        <v>100</v>
      </c>
      <c r="E426" s="186" t="s">
        <v>1289</v>
      </c>
      <c r="F426" s="201" t="s">
        <v>1127</v>
      </c>
      <c r="G426" s="186" t="s">
        <v>1871</v>
      </c>
      <c r="H426" s="55" t="s">
        <v>2252</v>
      </c>
      <c r="I426" s="55" t="s">
        <v>1258</v>
      </c>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c r="AS426" s="56"/>
      <c r="AT426" s="56"/>
      <c r="AU426" s="56"/>
      <c r="AV426" s="56"/>
      <c r="AW426" s="56"/>
      <c r="AX426" s="56"/>
      <c r="AY426" s="56"/>
      <c r="AZ426" s="56"/>
      <c r="BA426" s="56"/>
      <c r="BB426" s="56"/>
      <c r="BC426" s="56"/>
      <c r="BD426" s="56"/>
      <c r="BE426" s="56"/>
      <c r="BF426" s="56"/>
      <c r="BG426" s="56"/>
      <c r="BH426" s="56"/>
      <c r="BI426" s="56"/>
      <c r="BJ426" s="56"/>
      <c r="BK426" s="56"/>
      <c r="BL426" s="56"/>
      <c r="BM426" s="56"/>
      <c r="BN426" s="56"/>
      <c r="BO426" s="56"/>
      <c r="BP426" s="56"/>
      <c r="BQ426" s="56"/>
      <c r="BR426" s="56"/>
      <c r="BS426" s="56"/>
      <c r="BT426" s="56"/>
      <c r="BU426" s="56"/>
      <c r="BV426" s="56"/>
      <c r="BW426" s="56"/>
      <c r="BX426" s="56"/>
      <c r="BY426" s="56"/>
      <c r="BZ426" s="56"/>
      <c r="CA426" s="56"/>
      <c r="CB426" s="56"/>
      <c r="CC426" s="56"/>
      <c r="CD426" s="56"/>
      <c r="CE426" s="56"/>
      <c r="CF426" s="56"/>
      <c r="CG426" s="56"/>
      <c r="CH426" s="56"/>
      <c r="CI426" s="56"/>
      <c r="CJ426" s="56"/>
      <c r="CK426" s="56"/>
      <c r="CL426" s="56"/>
      <c r="CM426" s="56"/>
      <c r="CN426" s="56"/>
      <c r="CO426" s="56"/>
      <c r="CP426" s="56"/>
      <c r="CQ426" s="56"/>
      <c r="CR426" s="56"/>
      <c r="CS426" s="56"/>
      <c r="CT426" s="56"/>
      <c r="CU426" s="56"/>
      <c r="CV426" s="56"/>
      <c r="CW426" s="56"/>
      <c r="CX426" s="56"/>
      <c r="CY426" s="56"/>
      <c r="CZ426" s="56"/>
      <c r="DA426" s="56"/>
      <c r="DB426" s="56"/>
      <c r="DC426" s="56"/>
      <c r="DD426" s="56"/>
      <c r="DE426" s="56"/>
      <c r="DF426" s="56"/>
      <c r="DG426" s="56"/>
      <c r="DH426" s="56"/>
      <c r="DI426" s="56"/>
      <c r="DJ426" s="56"/>
      <c r="DK426" s="56"/>
      <c r="DL426" s="56"/>
      <c r="DM426" s="56"/>
      <c r="DN426" s="56"/>
      <c r="DO426" s="56"/>
      <c r="DP426" s="56"/>
      <c r="DQ426" s="56"/>
      <c r="DR426" s="56"/>
      <c r="DS426" s="56"/>
      <c r="DT426" s="56"/>
      <c r="DU426" s="56"/>
      <c r="DV426" s="56"/>
      <c r="DW426" s="56"/>
      <c r="DX426" s="56"/>
      <c r="DY426" s="56"/>
      <c r="DZ426" s="56"/>
      <c r="EA426" s="56"/>
      <c r="EB426" s="56"/>
      <c r="EC426" s="56"/>
      <c r="ED426" s="56"/>
      <c r="EE426" s="56"/>
      <c r="EF426" s="56"/>
      <c r="EG426" s="56"/>
      <c r="EH426" s="56"/>
      <c r="EI426" s="56"/>
      <c r="EJ426" s="56"/>
      <c r="EK426" s="56"/>
      <c r="EL426" s="56"/>
      <c r="EM426" s="56"/>
      <c r="EN426" s="56"/>
      <c r="EO426" s="56"/>
      <c r="EP426" s="56"/>
      <c r="EQ426" s="56"/>
      <c r="ER426" s="56"/>
      <c r="ES426" s="56"/>
      <c r="ET426" s="56"/>
      <c r="EU426" s="56"/>
      <c r="EV426" s="56"/>
      <c r="EW426" s="56"/>
      <c r="EX426" s="56"/>
      <c r="EY426" s="56"/>
      <c r="EZ426" s="56"/>
      <c r="FA426" s="56"/>
      <c r="FB426" s="56"/>
      <c r="FC426" s="56"/>
      <c r="FD426" s="56"/>
      <c r="FE426" s="56"/>
      <c r="FF426" s="56"/>
      <c r="FG426" s="56"/>
      <c r="FH426" s="56"/>
      <c r="FI426" s="56"/>
      <c r="FJ426" s="56"/>
      <c r="FK426" s="56"/>
      <c r="FL426" s="56"/>
      <c r="FM426" s="56"/>
      <c r="FN426" s="56"/>
      <c r="FO426" s="56"/>
      <c r="FP426" s="56"/>
      <c r="FQ426" s="56"/>
      <c r="FR426" s="56"/>
      <c r="FS426" s="56"/>
      <c r="FT426" s="56"/>
      <c r="FU426" s="56"/>
      <c r="FV426" s="56"/>
      <c r="FW426" s="56"/>
      <c r="FX426" s="56"/>
      <c r="FY426" s="56"/>
      <c r="FZ426" s="56"/>
      <c r="GA426" s="56"/>
      <c r="GB426" s="56"/>
      <c r="GC426" s="56"/>
      <c r="GD426" s="56"/>
      <c r="GE426" s="56"/>
      <c r="GF426" s="56"/>
      <c r="GG426" s="56"/>
      <c r="GH426" s="56"/>
      <c r="GI426" s="56"/>
      <c r="GJ426" s="56"/>
      <c r="GK426" s="56"/>
      <c r="GL426" s="56"/>
      <c r="GM426" s="56"/>
      <c r="GN426" s="56"/>
      <c r="GO426" s="56"/>
      <c r="GP426" s="56"/>
      <c r="GQ426" s="56"/>
      <c r="GR426" s="56"/>
      <c r="GS426" s="56"/>
      <c r="GT426" s="56"/>
      <c r="GU426" s="56"/>
      <c r="GV426" s="56"/>
      <c r="GW426" s="56"/>
      <c r="GX426" s="56"/>
      <c r="GY426" s="56"/>
      <c r="GZ426" s="56"/>
      <c r="HA426" s="56"/>
      <c r="HB426" s="56"/>
      <c r="HC426" s="56"/>
      <c r="HD426" s="56"/>
      <c r="HE426" s="56"/>
      <c r="HF426" s="56"/>
      <c r="HG426" s="56"/>
      <c r="HH426" s="56"/>
      <c r="HI426" s="56"/>
      <c r="HJ426" s="56"/>
      <c r="HK426" s="56"/>
      <c r="HL426" s="56"/>
      <c r="HM426" s="56"/>
      <c r="HN426" s="56"/>
      <c r="HO426" s="56"/>
      <c r="HP426" s="56"/>
      <c r="HQ426" s="56"/>
      <c r="HR426" s="56"/>
      <c r="HS426" s="56"/>
      <c r="HT426" s="56"/>
      <c r="HU426" s="56"/>
      <c r="HV426" s="56"/>
      <c r="HW426" s="56"/>
      <c r="HX426" s="56"/>
      <c r="HY426" s="56"/>
      <c r="HZ426" s="56"/>
      <c r="IA426" s="56"/>
      <c r="IB426" s="56"/>
      <c r="IC426" s="56"/>
      <c r="ID426" s="56"/>
      <c r="IE426" s="56"/>
      <c r="IF426" s="56"/>
      <c r="IG426" s="56"/>
      <c r="IH426" s="56"/>
      <c r="II426" s="56"/>
      <c r="IJ426" s="56"/>
      <c r="IK426" s="56"/>
      <c r="IL426" s="56"/>
      <c r="IM426" s="56"/>
      <c r="IN426" s="56"/>
      <c r="IO426" s="56"/>
      <c r="IP426" s="56"/>
      <c r="IQ426" s="56"/>
      <c r="IR426" s="56"/>
      <c r="IS426" s="56"/>
      <c r="IT426" s="56"/>
      <c r="IU426" s="56"/>
    </row>
    <row r="427" spans="1:255" ht="12.75">
      <c r="A427" s="57" t="s">
        <v>1606</v>
      </c>
      <c r="B427" s="58" t="s">
        <v>1259</v>
      </c>
      <c r="C427" s="55" t="s">
        <v>2246</v>
      </c>
      <c r="D427" s="55">
        <v>100</v>
      </c>
      <c r="E427" s="187" t="s">
        <v>1290</v>
      </c>
      <c r="F427" s="200" t="s">
        <v>1128</v>
      </c>
      <c r="G427" s="187" t="s">
        <v>1872</v>
      </c>
      <c r="H427" s="55" t="s">
        <v>2252</v>
      </c>
      <c r="I427" s="55" t="s">
        <v>1258</v>
      </c>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c r="AS427" s="56"/>
      <c r="AT427" s="56"/>
      <c r="AU427" s="56"/>
      <c r="AV427" s="56"/>
      <c r="AW427" s="56"/>
      <c r="AX427" s="56"/>
      <c r="AY427" s="56"/>
      <c r="AZ427" s="56"/>
      <c r="BA427" s="56"/>
      <c r="BB427" s="56"/>
      <c r="BC427" s="56"/>
      <c r="BD427" s="56"/>
      <c r="BE427" s="56"/>
      <c r="BF427" s="56"/>
      <c r="BG427" s="56"/>
      <c r="BH427" s="56"/>
      <c r="BI427" s="56"/>
      <c r="BJ427" s="56"/>
      <c r="BK427" s="56"/>
      <c r="BL427" s="56"/>
      <c r="BM427" s="56"/>
      <c r="BN427" s="56"/>
      <c r="BO427" s="56"/>
      <c r="BP427" s="56"/>
      <c r="BQ427" s="56"/>
      <c r="BR427" s="56"/>
      <c r="BS427" s="56"/>
      <c r="BT427" s="56"/>
      <c r="BU427" s="56"/>
      <c r="BV427" s="56"/>
      <c r="BW427" s="56"/>
      <c r="BX427" s="56"/>
      <c r="BY427" s="56"/>
      <c r="BZ427" s="56"/>
      <c r="CA427" s="56"/>
      <c r="CB427" s="56"/>
      <c r="CC427" s="56"/>
      <c r="CD427" s="56"/>
      <c r="CE427" s="56"/>
      <c r="CF427" s="56"/>
      <c r="CG427" s="56"/>
      <c r="CH427" s="56"/>
      <c r="CI427" s="56"/>
      <c r="CJ427" s="56"/>
      <c r="CK427" s="56"/>
      <c r="CL427" s="56"/>
      <c r="CM427" s="56"/>
      <c r="CN427" s="56"/>
      <c r="CO427" s="56"/>
      <c r="CP427" s="56"/>
      <c r="CQ427" s="56"/>
      <c r="CR427" s="56"/>
      <c r="CS427" s="56"/>
      <c r="CT427" s="56"/>
      <c r="CU427" s="56"/>
      <c r="CV427" s="56"/>
      <c r="CW427" s="56"/>
      <c r="CX427" s="56"/>
      <c r="CY427" s="56"/>
      <c r="CZ427" s="56"/>
      <c r="DA427" s="56"/>
      <c r="DB427" s="56"/>
      <c r="DC427" s="56"/>
      <c r="DD427" s="56"/>
      <c r="DE427" s="56"/>
      <c r="DF427" s="56"/>
      <c r="DG427" s="56"/>
      <c r="DH427" s="56"/>
      <c r="DI427" s="56"/>
      <c r="DJ427" s="56"/>
      <c r="DK427" s="56"/>
      <c r="DL427" s="56"/>
      <c r="DM427" s="56"/>
      <c r="DN427" s="56"/>
      <c r="DO427" s="56"/>
      <c r="DP427" s="56"/>
      <c r="DQ427" s="56"/>
      <c r="DR427" s="56"/>
      <c r="DS427" s="56"/>
      <c r="DT427" s="56"/>
      <c r="DU427" s="56"/>
      <c r="DV427" s="56"/>
      <c r="DW427" s="56"/>
      <c r="DX427" s="56"/>
      <c r="DY427" s="56"/>
      <c r="DZ427" s="56"/>
      <c r="EA427" s="56"/>
      <c r="EB427" s="56"/>
      <c r="EC427" s="56"/>
      <c r="ED427" s="56"/>
      <c r="EE427" s="56"/>
      <c r="EF427" s="56"/>
      <c r="EG427" s="56"/>
      <c r="EH427" s="56"/>
      <c r="EI427" s="56"/>
      <c r="EJ427" s="56"/>
      <c r="EK427" s="56"/>
      <c r="EL427" s="56"/>
      <c r="EM427" s="56"/>
      <c r="EN427" s="56"/>
      <c r="EO427" s="56"/>
      <c r="EP427" s="56"/>
      <c r="EQ427" s="56"/>
      <c r="ER427" s="56"/>
      <c r="ES427" s="56"/>
      <c r="ET427" s="56"/>
      <c r="EU427" s="56"/>
      <c r="EV427" s="56"/>
      <c r="EW427" s="56"/>
      <c r="EX427" s="56"/>
      <c r="EY427" s="56"/>
      <c r="EZ427" s="56"/>
      <c r="FA427" s="56"/>
      <c r="FB427" s="56"/>
      <c r="FC427" s="56"/>
      <c r="FD427" s="56"/>
      <c r="FE427" s="56"/>
      <c r="FF427" s="56"/>
      <c r="FG427" s="56"/>
      <c r="FH427" s="56"/>
      <c r="FI427" s="56"/>
      <c r="FJ427" s="56"/>
      <c r="FK427" s="56"/>
      <c r="FL427" s="56"/>
      <c r="FM427" s="56"/>
      <c r="FN427" s="56"/>
      <c r="FO427" s="56"/>
      <c r="FP427" s="56"/>
      <c r="FQ427" s="56"/>
      <c r="FR427" s="56"/>
      <c r="FS427" s="56"/>
      <c r="FT427" s="56"/>
      <c r="FU427" s="56"/>
      <c r="FV427" s="56"/>
      <c r="FW427" s="56"/>
      <c r="FX427" s="56"/>
      <c r="FY427" s="56"/>
      <c r="FZ427" s="56"/>
      <c r="GA427" s="56"/>
      <c r="GB427" s="56"/>
      <c r="GC427" s="56"/>
      <c r="GD427" s="56"/>
      <c r="GE427" s="56"/>
      <c r="GF427" s="56"/>
      <c r="GG427" s="56"/>
      <c r="GH427" s="56"/>
      <c r="GI427" s="56"/>
      <c r="GJ427" s="56"/>
      <c r="GK427" s="56"/>
      <c r="GL427" s="56"/>
      <c r="GM427" s="56"/>
      <c r="GN427" s="56"/>
      <c r="GO427" s="56"/>
      <c r="GP427" s="56"/>
      <c r="GQ427" s="56"/>
      <c r="GR427" s="56"/>
      <c r="GS427" s="56"/>
      <c r="GT427" s="56"/>
      <c r="GU427" s="56"/>
      <c r="GV427" s="56"/>
      <c r="GW427" s="56"/>
      <c r="GX427" s="56"/>
      <c r="GY427" s="56"/>
      <c r="GZ427" s="56"/>
      <c r="HA427" s="56"/>
      <c r="HB427" s="56"/>
      <c r="HC427" s="56"/>
      <c r="HD427" s="56"/>
      <c r="HE427" s="56"/>
      <c r="HF427" s="56"/>
      <c r="HG427" s="56"/>
      <c r="HH427" s="56"/>
      <c r="HI427" s="56"/>
      <c r="HJ427" s="56"/>
      <c r="HK427" s="56"/>
      <c r="HL427" s="56"/>
      <c r="HM427" s="56"/>
      <c r="HN427" s="56"/>
      <c r="HO427" s="56"/>
      <c r="HP427" s="56"/>
      <c r="HQ427" s="56"/>
      <c r="HR427" s="56"/>
      <c r="HS427" s="56"/>
      <c r="HT427" s="56"/>
      <c r="HU427" s="56"/>
      <c r="HV427" s="56"/>
      <c r="HW427" s="56"/>
      <c r="HX427" s="56"/>
      <c r="HY427" s="56"/>
      <c r="HZ427" s="56"/>
      <c r="IA427" s="56"/>
      <c r="IB427" s="56"/>
      <c r="IC427" s="56"/>
      <c r="ID427" s="56"/>
      <c r="IE427" s="56"/>
      <c r="IF427" s="56"/>
      <c r="IG427" s="56"/>
      <c r="IH427" s="56"/>
      <c r="II427" s="56"/>
      <c r="IJ427" s="56"/>
      <c r="IK427" s="56"/>
      <c r="IL427" s="56"/>
      <c r="IM427" s="56"/>
      <c r="IN427" s="56"/>
      <c r="IO427" s="56"/>
      <c r="IP427" s="56"/>
      <c r="IQ427" s="56"/>
      <c r="IR427" s="56"/>
      <c r="IS427" s="56"/>
      <c r="IT427" s="56"/>
      <c r="IU427" s="56"/>
    </row>
    <row r="428" spans="1:255" ht="12.75">
      <c r="A428" s="57" t="s">
        <v>1606</v>
      </c>
      <c r="B428" s="58" t="s">
        <v>3347</v>
      </c>
      <c r="C428" s="55" t="s">
        <v>2246</v>
      </c>
      <c r="D428" s="55">
        <v>200</v>
      </c>
      <c r="E428" s="186" t="s">
        <v>1291</v>
      </c>
      <c r="F428" s="201" t="s">
        <v>1129</v>
      </c>
      <c r="G428" s="186" t="s">
        <v>1871</v>
      </c>
      <c r="H428" s="55" t="s">
        <v>2252</v>
      </c>
      <c r="I428" s="55" t="s">
        <v>1258</v>
      </c>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c r="AS428" s="56"/>
      <c r="AT428" s="56"/>
      <c r="AU428" s="56"/>
      <c r="AV428" s="56"/>
      <c r="AW428" s="56"/>
      <c r="AX428" s="56"/>
      <c r="AY428" s="56"/>
      <c r="AZ428" s="56"/>
      <c r="BA428" s="56"/>
      <c r="BB428" s="56"/>
      <c r="BC428" s="56"/>
      <c r="BD428" s="56"/>
      <c r="BE428" s="56"/>
      <c r="BF428" s="56"/>
      <c r="BG428" s="56"/>
      <c r="BH428" s="56"/>
      <c r="BI428" s="56"/>
      <c r="BJ428" s="56"/>
      <c r="BK428" s="56"/>
      <c r="BL428" s="56"/>
      <c r="BM428" s="56"/>
      <c r="BN428" s="56"/>
      <c r="BO428" s="56"/>
      <c r="BP428" s="56"/>
      <c r="BQ428" s="56"/>
      <c r="BR428" s="56"/>
      <c r="BS428" s="56"/>
      <c r="BT428" s="56"/>
      <c r="BU428" s="56"/>
      <c r="BV428" s="56"/>
      <c r="BW428" s="56"/>
      <c r="BX428" s="56"/>
      <c r="BY428" s="56"/>
      <c r="BZ428" s="56"/>
      <c r="CA428" s="56"/>
      <c r="CB428" s="56"/>
      <c r="CC428" s="56"/>
      <c r="CD428" s="56"/>
      <c r="CE428" s="56"/>
      <c r="CF428" s="56"/>
      <c r="CG428" s="56"/>
      <c r="CH428" s="56"/>
      <c r="CI428" s="56"/>
      <c r="CJ428" s="56"/>
      <c r="CK428" s="56"/>
      <c r="CL428" s="56"/>
      <c r="CM428" s="56"/>
      <c r="CN428" s="56"/>
      <c r="CO428" s="56"/>
      <c r="CP428" s="56"/>
      <c r="CQ428" s="56"/>
      <c r="CR428" s="56"/>
      <c r="CS428" s="56"/>
      <c r="CT428" s="56"/>
      <c r="CU428" s="56"/>
      <c r="CV428" s="56"/>
      <c r="CW428" s="56"/>
      <c r="CX428" s="56"/>
      <c r="CY428" s="56"/>
      <c r="CZ428" s="56"/>
      <c r="DA428" s="56"/>
      <c r="DB428" s="56"/>
      <c r="DC428" s="56"/>
      <c r="DD428" s="56"/>
      <c r="DE428" s="56"/>
      <c r="DF428" s="56"/>
      <c r="DG428" s="56"/>
      <c r="DH428" s="56"/>
      <c r="DI428" s="56"/>
      <c r="DJ428" s="56"/>
      <c r="DK428" s="56"/>
      <c r="DL428" s="56"/>
      <c r="DM428" s="56"/>
      <c r="DN428" s="56"/>
      <c r="DO428" s="56"/>
      <c r="DP428" s="56"/>
      <c r="DQ428" s="56"/>
      <c r="DR428" s="56"/>
      <c r="DS428" s="56"/>
      <c r="DT428" s="56"/>
      <c r="DU428" s="56"/>
      <c r="DV428" s="56"/>
      <c r="DW428" s="56"/>
      <c r="DX428" s="56"/>
      <c r="DY428" s="56"/>
      <c r="DZ428" s="56"/>
      <c r="EA428" s="56"/>
      <c r="EB428" s="56"/>
      <c r="EC428" s="56"/>
      <c r="ED428" s="56"/>
      <c r="EE428" s="56"/>
      <c r="EF428" s="56"/>
      <c r="EG428" s="56"/>
      <c r="EH428" s="56"/>
      <c r="EI428" s="56"/>
      <c r="EJ428" s="56"/>
      <c r="EK428" s="56"/>
      <c r="EL428" s="56"/>
      <c r="EM428" s="56"/>
      <c r="EN428" s="56"/>
      <c r="EO428" s="56"/>
      <c r="EP428" s="56"/>
      <c r="EQ428" s="56"/>
      <c r="ER428" s="56"/>
      <c r="ES428" s="56"/>
      <c r="ET428" s="56"/>
      <c r="EU428" s="56"/>
      <c r="EV428" s="56"/>
      <c r="EW428" s="56"/>
      <c r="EX428" s="56"/>
      <c r="EY428" s="56"/>
      <c r="EZ428" s="56"/>
      <c r="FA428" s="56"/>
      <c r="FB428" s="56"/>
      <c r="FC428" s="56"/>
      <c r="FD428" s="56"/>
      <c r="FE428" s="56"/>
      <c r="FF428" s="56"/>
      <c r="FG428" s="56"/>
      <c r="FH428" s="56"/>
      <c r="FI428" s="56"/>
      <c r="FJ428" s="56"/>
      <c r="FK428" s="56"/>
      <c r="FL428" s="56"/>
      <c r="FM428" s="56"/>
      <c r="FN428" s="56"/>
      <c r="FO428" s="56"/>
      <c r="FP428" s="56"/>
      <c r="FQ428" s="56"/>
      <c r="FR428" s="56"/>
      <c r="FS428" s="56"/>
      <c r="FT428" s="56"/>
      <c r="FU428" s="56"/>
      <c r="FV428" s="56"/>
      <c r="FW428" s="56"/>
      <c r="FX428" s="56"/>
      <c r="FY428" s="56"/>
      <c r="FZ428" s="56"/>
      <c r="GA428" s="56"/>
      <c r="GB428" s="56"/>
      <c r="GC428" s="56"/>
      <c r="GD428" s="56"/>
      <c r="GE428" s="56"/>
      <c r="GF428" s="56"/>
      <c r="GG428" s="56"/>
      <c r="GH428" s="56"/>
      <c r="GI428" s="56"/>
      <c r="GJ428" s="56"/>
      <c r="GK428" s="56"/>
      <c r="GL428" s="56"/>
      <c r="GM428" s="56"/>
      <c r="GN428" s="56"/>
      <c r="GO428" s="56"/>
      <c r="GP428" s="56"/>
      <c r="GQ428" s="56"/>
      <c r="GR428" s="56"/>
      <c r="GS428" s="56"/>
      <c r="GT428" s="56"/>
      <c r="GU428" s="56"/>
      <c r="GV428" s="56"/>
      <c r="GW428" s="56"/>
      <c r="GX428" s="56"/>
      <c r="GY428" s="56"/>
      <c r="GZ428" s="56"/>
      <c r="HA428" s="56"/>
      <c r="HB428" s="56"/>
      <c r="HC428" s="56"/>
      <c r="HD428" s="56"/>
      <c r="HE428" s="56"/>
      <c r="HF428" s="56"/>
      <c r="HG428" s="56"/>
      <c r="HH428" s="56"/>
      <c r="HI428" s="56"/>
      <c r="HJ428" s="56"/>
      <c r="HK428" s="56"/>
      <c r="HL428" s="56"/>
      <c r="HM428" s="56"/>
      <c r="HN428" s="56"/>
      <c r="HO428" s="56"/>
      <c r="HP428" s="56"/>
      <c r="HQ428" s="56"/>
      <c r="HR428" s="56"/>
      <c r="HS428" s="56"/>
      <c r="HT428" s="56"/>
      <c r="HU428" s="56"/>
      <c r="HV428" s="56"/>
      <c r="HW428" s="56"/>
      <c r="HX428" s="56"/>
      <c r="HY428" s="56"/>
      <c r="HZ428" s="56"/>
      <c r="IA428" s="56"/>
      <c r="IB428" s="56"/>
      <c r="IC428" s="56"/>
      <c r="ID428" s="56"/>
      <c r="IE428" s="56"/>
      <c r="IF428" s="56"/>
      <c r="IG428" s="56"/>
      <c r="IH428" s="56"/>
      <c r="II428" s="56"/>
      <c r="IJ428" s="56"/>
      <c r="IK428" s="56"/>
      <c r="IL428" s="56"/>
      <c r="IM428" s="56"/>
      <c r="IN428" s="56"/>
      <c r="IO428" s="56"/>
      <c r="IP428" s="56"/>
      <c r="IQ428" s="56"/>
      <c r="IR428" s="56"/>
      <c r="IS428" s="56"/>
      <c r="IT428" s="56"/>
      <c r="IU428" s="56"/>
    </row>
    <row r="429" spans="1:255" ht="12.75">
      <c r="A429" s="57" t="s">
        <v>1606</v>
      </c>
      <c r="B429" s="58" t="s">
        <v>3347</v>
      </c>
      <c r="C429" s="55" t="s">
        <v>2246</v>
      </c>
      <c r="D429" s="55">
        <v>200</v>
      </c>
      <c r="E429" s="186" t="s">
        <v>1292</v>
      </c>
      <c r="F429" s="201" t="s">
        <v>1130</v>
      </c>
      <c r="G429" s="186" t="s">
        <v>1872</v>
      </c>
      <c r="H429" s="55" t="s">
        <v>2252</v>
      </c>
      <c r="I429" s="55" t="s">
        <v>1258</v>
      </c>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c r="AS429" s="56"/>
      <c r="AT429" s="56"/>
      <c r="AU429" s="56"/>
      <c r="AV429" s="56"/>
      <c r="AW429" s="56"/>
      <c r="AX429" s="56"/>
      <c r="AY429" s="56"/>
      <c r="AZ429" s="56"/>
      <c r="BA429" s="56"/>
      <c r="BB429" s="56"/>
      <c r="BC429" s="56"/>
      <c r="BD429" s="56"/>
      <c r="BE429" s="56"/>
      <c r="BF429" s="56"/>
      <c r="BG429" s="56"/>
      <c r="BH429" s="56"/>
      <c r="BI429" s="56"/>
      <c r="BJ429" s="56"/>
      <c r="BK429" s="56"/>
      <c r="BL429" s="56"/>
      <c r="BM429" s="56"/>
      <c r="BN429" s="56"/>
      <c r="BO429" s="56"/>
      <c r="BP429" s="56"/>
      <c r="BQ429" s="56"/>
      <c r="BR429" s="56"/>
      <c r="BS429" s="56"/>
      <c r="BT429" s="56"/>
      <c r="BU429" s="56"/>
      <c r="BV429" s="56"/>
      <c r="BW429" s="56"/>
      <c r="BX429" s="56"/>
      <c r="BY429" s="56"/>
      <c r="BZ429" s="56"/>
      <c r="CA429" s="56"/>
      <c r="CB429" s="56"/>
      <c r="CC429" s="56"/>
      <c r="CD429" s="56"/>
      <c r="CE429" s="56"/>
      <c r="CF429" s="56"/>
      <c r="CG429" s="56"/>
      <c r="CH429" s="56"/>
      <c r="CI429" s="56"/>
      <c r="CJ429" s="56"/>
      <c r="CK429" s="56"/>
      <c r="CL429" s="56"/>
      <c r="CM429" s="56"/>
      <c r="CN429" s="56"/>
      <c r="CO429" s="56"/>
      <c r="CP429" s="56"/>
      <c r="CQ429" s="56"/>
      <c r="CR429" s="56"/>
      <c r="CS429" s="56"/>
      <c r="CT429" s="56"/>
      <c r="CU429" s="56"/>
      <c r="CV429" s="56"/>
      <c r="CW429" s="56"/>
      <c r="CX429" s="56"/>
      <c r="CY429" s="56"/>
      <c r="CZ429" s="56"/>
      <c r="DA429" s="56"/>
      <c r="DB429" s="56"/>
      <c r="DC429" s="56"/>
      <c r="DD429" s="56"/>
      <c r="DE429" s="56"/>
      <c r="DF429" s="56"/>
      <c r="DG429" s="56"/>
      <c r="DH429" s="56"/>
      <c r="DI429" s="56"/>
      <c r="DJ429" s="56"/>
      <c r="DK429" s="56"/>
      <c r="DL429" s="56"/>
      <c r="DM429" s="56"/>
      <c r="DN429" s="56"/>
      <c r="DO429" s="56"/>
      <c r="DP429" s="56"/>
      <c r="DQ429" s="56"/>
      <c r="DR429" s="56"/>
      <c r="DS429" s="56"/>
      <c r="DT429" s="56"/>
      <c r="DU429" s="56"/>
      <c r="DV429" s="56"/>
      <c r="DW429" s="56"/>
      <c r="DX429" s="56"/>
      <c r="DY429" s="56"/>
      <c r="DZ429" s="56"/>
      <c r="EA429" s="56"/>
      <c r="EB429" s="56"/>
      <c r="EC429" s="56"/>
      <c r="ED429" s="56"/>
      <c r="EE429" s="56"/>
      <c r="EF429" s="56"/>
      <c r="EG429" s="56"/>
      <c r="EH429" s="56"/>
      <c r="EI429" s="56"/>
      <c r="EJ429" s="56"/>
      <c r="EK429" s="56"/>
      <c r="EL429" s="56"/>
      <c r="EM429" s="56"/>
      <c r="EN429" s="56"/>
      <c r="EO429" s="56"/>
      <c r="EP429" s="56"/>
      <c r="EQ429" s="56"/>
      <c r="ER429" s="56"/>
      <c r="ES429" s="56"/>
      <c r="ET429" s="56"/>
      <c r="EU429" s="56"/>
      <c r="EV429" s="56"/>
      <c r="EW429" s="56"/>
      <c r="EX429" s="56"/>
      <c r="EY429" s="56"/>
      <c r="EZ429" s="56"/>
      <c r="FA429" s="56"/>
      <c r="FB429" s="56"/>
      <c r="FC429" s="56"/>
      <c r="FD429" s="56"/>
      <c r="FE429" s="56"/>
      <c r="FF429" s="56"/>
      <c r="FG429" s="56"/>
      <c r="FH429" s="56"/>
      <c r="FI429" s="56"/>
      <c r="FJ429" s="56"/>
      <c r="FK429" s="56"/>
      <c r="FL429" s="56"/>
      <c r="FM429" s="56"/>
      <c r="FN429" s="56"/>
      <c r="FO429" s="56"/>
      <c r="FP429" s="56"/>
      <c r="FQ429" s="56"/>
      <c r="FR429" s="56"/>
      <c r="FS429" s="56"/>
      <c r="FT429" s="56"/>
      <c r="FU429" s="56"/>
      <c r="FV429" s="56"/>
      <c r="FW429" s="56"/>
      <c r="FX429" s="56"/>
      <c r="FY429" s="56"/>
      <c r="FZ429" s="56"/>
      <c r="GA429" s="56"/>
      <c r="GB429" s="56"/>
      <c r="GC429" s="56"/>
      <c r="GD429" s="56"/>
      <c r="GE429" s="56"/>
      <c r="GF429" s="56"/>
      <c r="GG429" s="56"/>
      <c r="GH429" s="56"/>
      <c r="GI429" s="56"/>
      <c r="GJ429" s="56"/>
      <c r="GK429" s="56"/>
      <c r="GL429" s="56"/>
      <c r="GM429" s="56"/>
      <c r="GN429" s="56"/>
      <c r="GO429" s="56"/>
      <c r="GP429" s="56"/>
      <c r="GQ429" s="56"/>
      <c r="GR429" s="56"/>
      <c r="GS429" s="56"/>
      <c r="GT429" s="56"/>
      <c r="GU429" s="56"/>
      <c r="GV429" s="56"/>
      <c r="GW429" s="56"/>
      <c r="GX429" s="56"/>
      <c r="GY429" s="56"/>
      <c r="GZ429" s="56"/>
      <c r="HA429" s="56"/>
      <c r="HB429" s="56"/>
      <c r="HC429" s="56"/>
      <c r="HD429" s="56"/>
      <c r="HE429" s="56"/>
      <c r="HF429" s="56"/>
      <c r="HG429" s="56"/>
      <c r="HH429" s="56"/>
      <c r="HI429" s="56"/>
      <c r="HJ429" s="56"/>
      <c r="HK429" s="56"/>
      <c r="HL429" s="56"/>
      <c r="HM429" s="56"/>
      <c r="HN429" s="56"/>
      <c r="HO429" s="56"/>
      <c r="HP429" s="56"/>
      <c r="HQ429" s="56"/>
      <c r="HR429" s="56"/>
      <c r="HS429" s="56"/>
      <c r="HT429" s="56"/>
      <c r="HU429" s="56"/>
      <c r="HV429" s="56"/>
      <c r="HW429" s="56"/>
      <c r="HX429" s="56"/>
      <c r="HY429" s="56"/>
      <c r="HZ429" s="56"/>
      <c r="IA429" s="56"/>
      <c r="IB429" s="56"/>
      <c r="IC429" s="56"/>
      <c r="ID429" s="56"/>
      <c r="IE429" s="56"/>
      <c r="IF429" s="56"/>
      <c r="IG429" s="56"/>
      <c r="IH429" s="56"/>
      <c r="II429" s="56"/>
      <c r="IJ429" s="56"/>
      <c r="IK429" s="56"/>
      <c r="IL429" s="56"/>
      <c r="IM429" s="56"/>
      <c r="IN429" s="56"/>
      <c r="IO429" s="56"/>
      <c r="IP429" s="56"/>
      <c r="IQ429" s="56"/>
      <c r="IR429" s="56"/>
      <c r="IS429" s="56"/>
      <c r="IT429" s="56"/>
      <c r="IU429" s="56"/>
    </row>
    <row r="430" spans="1:255" ht="12.75">
      <c r="A430" s="57" t="s">
        <v>1606</v>
      </c>
      <c r="B430" s="68" t="s">
        <v>1627</v>
      </c>
      <c r="C430" s="55">
        <v>9</v>
      </c>
      <c r="D430" s="55"/>
      <c r="E430" s="186" t="s">
        <v>1286</v>
      </c>
      <c r="F430" s="201" t="s">
        <v>1131</v>
      </c>
      <c r="G430" s="55"/>
      <c r="H430" s="55" t="s">
        <v>2252</v>
      </c>
      <c r="I430" s="55" t="s">
        <v>3405</v>
      </c>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c r="AS430" s="56"/>
      <c r="AT430" s="56"/>
      <c r="AU430" s="56"/>
      <c r="AV430" s="56"/>
      <c r="AW430" s="56"/>
      <c r="AX430" s="56"/>
      <c r="AY430" s="56"/>
      <c r="AZ430" s="56"/>
      <c r="BA430" s="56"/>
      <c r="BB430" s="56"/>
      <c r="BC430" s="56"/>
      <c r="BD430" s="56"/>
      <c r="BE430" s="56"/>
      <c r="BF430" s="56"/>
      <c r="BG430" s="56"/>
      <c r="BH430" s="56"/>
      <c r="BI430" s="56"/>
      <c r="BJ430" s="56"/>
      <c r="BK430" s="56"/>
      <c r="BL430" s="56"/>
      <c r="BM430" s="56"/>
      <c r="BN430" s="56"/>
      <c r="BO430" s="56"/>
      <c r="BP430" s="56"/>
      <c r="BQ430" s="56"/>
      <c r="BR430" s="56"/>
      <c r="BS430" s="56"/>
      <c r="BT430" s="56"/>
      <c r="BU430" s="56"/>
      <c r="BV430" s="56"/>
      <c r="BW430" s="56"/>
      <c r="BX430" s="56"/>
      <c r="BY430" s="56"/>
      <c r="BZ430" s="56"/>
      <c r="CA430" s="56"/>
      <c r="CB430" s="56"/>
      <c r="CC430" s="56"/>
      <c r="CD430" s="56"/>
      <c r="CE430" s="56"/>
      <c r="CF430" s="56"/>
      <c r="CG430" s="56"/>
      <c r="CH430" s="56"/>
      <c r="CI430" s="56"/>
      <c r="CJ430" s="56"/>
      <c r="CK430" s="56"/>
      <c r="CL430" s="56"/>
      <c r="CM430" s="56"/>
      <c r="CN430" s="56"/>
      <c r="CO430" s="56"/>
      <c r="CP430" s="56"/>
      <c r="CQ430" s="56"/>
      <c r="CR430" s="56"/>
      <c r="CS430" s="56"/>
      <c r="CT430" s="56"/>
      <c r="CU430" s="56"/>
      <c r="CV430" s="56"/>
      <c r="CW430" s="56"/>
      <c r="CX430" s="56"/>
      <c r="CY430" s="56"/>
      <c r="CZ430" s="56"/>
      <c r="DA430" s="56"/>
      <c r="DB430" s="56"/>
      <c r="DC430" s="56"/>
      <c r="DD430" s="56"/>
      <c r="DE430" s="56"/>
      <c r="DF430" s="56"/>
      <c r="DG430" s="56"/>
      <c r="DH430" s="56"/>
      <c r="DI430" s="56"/>
      <c r="DJ430" s="56"/>
      <c r="DK430" s="56"/>
      <c r="DL430" s="56"/>
      <c r="DM430" s="56"/>
      <c r="DN430" s="56"/>
      <c r="DO430" s="56"/>
      <c r="DP430" s="56"/>
      <c r="DQ430" s="56"/>
      <c r="DR430" s="56"/>
      <c r="DS430" s="56"/>
      <c r="DT430" s="56"/>
      <c r="DU430" s="56"/>
      <c r="DV430" s="56"/>
      <c r="DW430" s="56"/>
      <c r="DX430" s="56"/>
      <c r="DY430" s="56"/>
      <c r="DZ430" s="56"/>
      <c r="EA430" s="56"/>
      <c r="EB430" s="56"/>
      <c r="EC430" s="56"/>
      <c r="ED430" s="56"/>
      <c r="EE430" s="56"/>
      <c r="EF430" s="56"/>
      <c r="EG430" s="56"/>
      <c r="EH430" s="56"/>
      <c r="EI430" s="56"/>
      <c r="EJ430" s="56"/>
      <c r="EK430" s="56"/>
      <c r="EL430" s="56"/>
      <c r="EM430" s="56"/>
      <c r="EN430" s="56"/>
      <c r="EO430" s="56"/>
      <c r="EP430" s="56"/>
      <c r="EQ430" s="56"/>
      <c r="ER430" s="56"/>
      <c r="ES430" s="56"/>
      <c r="ET430" s="56"/>
      <c r="EU430" s="56"/>
      <c r="EV430" s="56"/>
      <c r="EW430" s="56"/>
      <c r="EX430" s="56"/>
      <c r="EY430" s="56"/>
      <c r="EZ430" s="56"/>
      <c r="FA430" s="56"/>
      <c r="FB430" s="56"/>
      <c r="FC430" s="56"/>
      <c r="FD430" s="56"/>
      <c r="FE430" s="56"/>
      <c r="FF430" s="56"/>
      <c r="FG430" s="56"/>
      <c r="FH430" s="56"/>
      <c r="FI430" s="56"/>
      <c r="FJ430" s="56"/>
      <c r="FK430" s="56"/>
      <c r="FL430" s="56"/>
      <c r="FM430" s="56"/>
      <c r="FN430" s="56"/>
      <c r="FO430" s="56"/>
      <c r="FP430" s="56"/>
      <c r="FQ430" s="56"/>
      <c r="FR430" s="56"/>
      <c r="FS430" s="56"/>
      <c r="FT430" s="56"/>
      <c r="FU430" s="56"/>
      <c r="FV430" s="56"/>
      <c r="FW430" s="56"/>
      <c r="FX430" s="56"/>
      <c r="FY430" s="56"/>
      <c r="FZ430" s="56"/>
      <c r="GA430" s="56"/>
      <c r="GB430" s="56"/>
      <c r="GC430" s="56"/>
      <c r="GD430" s="56"/>
      <c r="GE430" s="56"/>
      <c r="GF430" s="56"/>
      <c r="GG430" s="56"/>
      <c r="GH430" s="56"/>
      <c r="GI430" s="56"/>
      <c r="GJ430" s="56"/>
      <c r="GK430" s="56"/>
      <c r="GL430" s="56"/>
      <c r="GM430" s="56"/>
      <c r="GN430" s="56"/>
      <c r="GO430" s="56"/>
      <c r="GP430" s="56"/>
      <c r="GQ430" s="56"/>
      <c r="GR430" s="56"/>
      <c r="GS430" s="56"/>
      <c r="GT430" s="56"/>
      <c r="GU430" s="56"/>
      <c r="GV430" s="56"/>
      <c r="GW430" s="56"/>
      <c r="GX430" s="56"/>
      <c r="GY430" s="56"/>
      <c r="GZ430" s="56"/>
      <c r="HA430" s="56"/>
      <c r="HB430" s="56"/>
      <c r="HC430" s="56"/>
      <c r="HD430" s="56"/>
      <c r="HE430" s="56"/>
      <c r="HF430" s="56"/>
      <c r="HG430" s="56"/>
      <c r="HH430" s="56"/>
      <c r="HI430" s="56"/>
      <c r="HJ430" s="56"/>
      <c r="HK430" s="56"/>
      <c r="HL430" s="56"/>
      <c r="HM430" s="56"/>
      <c r="HN430" s="56"/>
      <c r="HO430" s="56"/>
      <c r="HP430" s="56"/>
      <c r="HQ430" s="56"/>
      <c r="HR430" s="56"/>
      <c r="HS430" s="56"/>
      <c r="HT430" s="56"/>
      <c r="HU430" s="56"/>
      <c r="HV430" s="56"/>
      <c r="HW430" s="56"/>
      <c r="HX430" s="56"/>
      <c r="HY430" s="56"/>
      <c r="HZ430" s="56"/>
      <c r="IA430" s="56"/>
      <c r="IB430" s="56"/>
      <c r="IC430" s="56"/>
      <c r="ID430" s="56"/>
      <c r="IE430" s="56"/>
      <c r="IF430" s="56"/>
      <c r="IG430" s="56"/>
      <c r="IH430" s="56"/>
      <c r="II430" s="56"/>
      <c r="IJ430" s="56"/>
      <c r="IK430" s="56"/>
      <c r="IL430" s="56"/>
      <c r="IM430" s="56"/>
      <c r="IN430" s="56"/>
      <c r="IO430" s="56"/>
      <c r="IP430" s="56"/>
      <c r="IQ430" s="56"/>
      <c r="IR430" s="56"/>
      <c r="IS430" s="56"/>
      <c r="IT430" s="56"/>
      <c r="IU430" s="56"/>
    </row>
    <row r="431" spans="1:255" ht="12.75">
      <c r="A431" s="59"/>
      <c r="B431" s="60"/>
      <c r="C431" s="61"/>
      <c r="D431" s="61"/>
      <c r="E431" s="62"/>
      <c r="F431" s="63"/>
      <c r="G431" s="61"/>
      <c r="H431" s="61"/>
      <c r="I431" s="61"/>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c r="AS431" s="56"/>
      <c r="AT431" s="56"/>
      <c r="AU431" s="56"/>
      <c r="AV431" s="56"/>
      <c r="AW431" s="56"/>
      <c r="AX431" s="56"/>
      <c r="AY431" s="56"/>
      <c r="AZ431" s="56"/>
      <c r="BA431" s="56"/>
      <c r="BB431" s="56"/>
      <c r="BC431" s="56"/>
      <c r="BD431" s="56"/>
      <c r="BE431" s="56"/>
      <c r="BF431" s="56"/>
      <c r="BG431" s="56"/>
      <c r="BH431" s="56"/>
      <c r="BI431" s="56"/>
      <c r="BJ431" s="56"/>
      <c r="BK431" s="56"/>
      <c r="BL431" s="56"/>
      <c r="BM431" s="56"/>
      <c r="BN431" s="56"/>
      <c r="BO431" s="56"/>
      <c r="BP431" s="56"/>
      <c r="BQ431" s="56"/>
      <c r="BR431" s="56"/>
      <c r="BS431" s="56"/>
      <c r="BT431" s="56"/>
      <c r="BU431" s="56"/>
      <c r="BV431" s="56"/>
      <c r="BW431" s="56"/>
      <c r="BX431" s="56"/>
      <c r="BY431" s="56"/>
      <c r="BZ431" s="56"/>
      <c r="CA431" s="56"/>
      <c r="CB431" s="56"/>
      <c r="CC431" s="56"/>
      <c r="CD431" s="56"/>
      <c r="CE431" s="56"/>
      <c r="CF431" s="56"/>
      <c r="CG431" s="56"/>
      <c r="CH431" s="56"/>
      <c r="CI431" s="56"/>
      <c r="CJ431" s="56"/>
      <c r="CK431" s="56"/>
      <c r="CL431" s="56"/>
      <c r="CM431" s="56"/>
      <c r="CN431" s="56"/>
      <c r="CO431" s="56"/>
      <c r="CP431" s="56"/>
      <c r="CQ431" s="56"/>
      <c r="CR431" s="56"/>
      <c r="CS431" s="56"/>
      <c r="CT431" s="56"/>
      <c r="CU431" s="56"/>
      <c r="CV431" s="56"/>
      <c r="CW431" s="56"/>
      <c r="CX431" s="56"/>
      <c r="CY431" s="56"/>
      <c r="CZ431" s="56"/>
      <c r="DA431" s="56"/>
      <c r="DB431" s="56"/>
      <c r="DC431" s="56"/>
      <c r="DD431" s="56"/>
      <c r="DE431" s="56"/>
      <c r="DF431" s="56"/>
      <c r="DG431" s="56"/>
      <c r="DH431" s="56"/>
      <c r="DI431" s="56"/>
      <c r="DJ431" s="56"/>
      <c r="DK431" s="56"/>
      <c r="DL431" s="56"/>
      <c r="DM431" s="56"/>
      <c r="DN431" s="56"/>
      <c r="DO431" s="56"/>
      <c r="DP431" s="56"/>
      <c r="DQ431" s="56"/>
      <c r="DR431" s="56"/>
      <c r="DS431" s="56"/>
      <c r="DT431" s="56"/>
      <c r="DU431" s="56"/>
      <c r="DV431" s="56"/>
      <c r="DW431" s="56"/>
      <c r="DX431" s="56"/>
      <c r="DY431" s="56"/>
      <c r="DZ431" s="56"/>
      <c r="EA431" s="56"/>
      <c r="EB431" s="56"/>
      <c r="EC431" s="56"/>
      <c r="ED431" s="56"/>
      <c r="EE431" s="56"/>
      <c r="EF431" s="56"/>
      <c r="EG431" s="56"/>
      <c r="EH431" s="56"/>
      <c r="EI431" s="56"/>
      <c r="EJ431" s="56"/>
      <c r="EK431" s="56"/>
      <c r="EL431" s="56"/>
      <c r="EM431" s="56"/>
      <c r="EN431" s="56"/>
      <c r="EO431" s="56"/>
      <c r="EP431" s="56"/>
      <c r="EQ431" s="56"/>
      <c r="ER431" s="56"/>
      <c r="ES431" s="56"/>
      <c r="ET431" s="56"/>
      <c r="EU431" s="56"/>
      <c r="EV431" s="56"/>
      <c r="EW431" s="56"/>
      <c r="EX431" s="56"/>
      <c r="EY431" s="56"/>
      <c r="EZ431" s="56"/>
      <c r="FA431" s="56"/>
      <c r="FB431" s="56"/>
      <c r="FC431" s="56"/>
      <c r="FD431" s="56"/>
      <c r="FE431" s="56"/>
      <c r="FF431" s="56"/>
      <c r="FG431" s="56"/>
      <c r="FH431" s="56"/>
      <c r="FI431" s="56"/>
      <c r="FJ431" s="56"/>
      <c r="FK431" s="56"/>
      <c r="FL431" s="56"/>
      <c r="FM431" s="56"/>
      <c r="FN431" s="56"/>
      <c r="FO431" s="56"/>
      <c r="FP431" s="56"/>
      <c r="FQ431" s="56"/>
      <c r="FR431" s="56"/>
      <c r="FS431" s="56"/>
      <c r="FT431" s="56"/>
      <c r="FU431" s="56"/>
      <c r="FV431" s="56"/>
      <c r="FW431" s="56"/>
      <c r="FX431" s="56"/>
      <c r="FY431" s="56"/>
      <c r="FZ431" s="56"/>
      <c r="GA431" s="56"/>
      <c r="GB431" s="56"/>
      <c r="GC431" s="56"/>
      <c r="GD431" s="56"/>
      <c r="GE431" s="56"/>
      <c r="GF431" s="56"/>
      <c r="GG431" s="56"/>
      <c r="GH431" s="56"/>
      <c r="GI431" s="56"/>
      <c r="GJ431" s="56"/>
      <c r="GK431" s="56"/>
      <c r="GL431" s="56"/>
      <c r="GM431" s="56"/>
      <c r="GN431" s="56"/>
      <c r="GO431" s="56"/>
      <c r="GP431" s="56"/>
      <c r="GQ431" s="56"/>
      <c r="GR431" s="56"/>
      <c r="GS431" s="56"/>
      <c r="GT431" s="56"/>
      <c r="GU431" s="56"/>
      <c r="GV431" s="56"/>
      <c r="GW431" s="56"/>
      <c r="GX431" s="56"/>
      <c r="GY431" s="56"/>
      <c r="GZ431" s="56"/>
      <c r="HA431" s="56"/>
      <c r="HB431" s="56"/>
      <c r="HC431" s="56"/>
      <c r="HD431" s="56"/>
      <c r="HE431" s="56"/>
      <c r="HF431" s="56"/>
      <c r="HG431" s="56"/>
      <c r="HH431" s="56"/>
      <c r="HI431" s="56"/>
      <c r="HJ431" s="56"/>
      <c r="HK431" s="56"/>
      <c r="HL431" s="56"/>
      <c r="HM431" s="56"/>
      <c r="HN431" s="56"/>
      <c r="HO431" s="56"/>
      <c r="HP431" s="56"/>
      <c r="HQ431" s="56"/>
      <c r="HR431" s="56"/>
      <c r="HS431" s="56"/>
      <c r="HT431" s="56"/>
      <c r="HU431" s="56"/>
      <c r="HV431" s="56"/>
      <c r="HW431" s="56"/>
      <c r="HX431" s="56"/>
      <c r="HY431" s="56"/>
      <c r="HZ431" s="56"/>
      <c r="IA431" s="56"/>
      <c r="IB431" s="56"/>
      <c r="IC431" s="56"/>
      <c r="ID431" s="56"/>
      <c r="IE431" s="56"/>
      <c r="IF431" s="56"/>
      <c r="IG431" s="56"/>
      <c r="IH431" s="56"/>
      <c r="II431" s="56"/>
      <c r="IJ431" s="56"/>
      <c r="IK431" s="56"/>
      <c r="IL431" s="56"/>
      <c r="IM431" s="56"/>
      <c r="IN431" s="56"/>
      <c r="IO431" s="56"/>
      <c r="IP431" s="56"/>
      <c r="IQ431" s="56"/>
      <c r="IR431" s="56"/>
      <c r="IS431" s="56"/>
      <c r="IT431" s="56"/>
      <c r="IU431" s="56"/>
    </row>
    <row r="432" spans="1:255" s="330" customFormat="1" ht="12.75">
      <c r="A432" s="158" t="s">
        <v>1610</v>
      </c>
      <c r="B432" s="159" t="s">
        <v>1293</v>
      </c>
      <c r="C432" s="54">
        <v>8</v>
      </c>
      <c r="D432" s="54">
        <v>800</v>
      </c>
      <c r="E432" s="186" t="s">
        <v>1294</v>
      </c>
      <c r="F432" s="201" t="s">
        <v>1132</v>
      </c>
      <c r="G432" s="186" t="s">
        <v>1871</v>
      </c>
      <c r="H432" s="54" t="s">
        <v>1293</v>
      </c>
      <c r="I432" s="54" t="s">
        <v>1255</v>
      </c>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c r="BR432" s="120"/>
      <c r="BS432" s="120"/>
      <c r="BT432" s="120"/>
      <c r="BU432" s="120"/>
      <c r="BV432" s="120"/>
      <c r="BW432" s="120"/>
      <c r="BX432" s="120"/>
      <c r="BY432" s="120"/>
      <c r="BZ432" s="120"/>
      <c r="CA432" s="120"/>
      <c r="CB432" s="120"/>
      <c r="CC432" s="120"/>
      <c r="CD432" s="120"/>
      <c r="CE432" s="120"/>
      <c r="CF432" s="120"/>
      <c r="CG432" s="120"/>
      <c r="CH432" s="120"/>
      <c r="CI432" s="120"/>
      <c r="CJ432" s="120"/>
      <c r="CK432" s="120"/>
      <c r="CL432" s="120"/>
      <c r="CM432" s="120"/>
      <c r="CN432" s="120"/>
      <c r="CO432" s="120"/>
      <c r="CP432" s="120"/>
      <c r="CQ432" s="120"/>
      <c r="CR432" s="120"/>
      <c r="CS432" s="120"/>
      <c r="CT432" s="120"/>
      <c r="CU432" s="120"/>
      <c r="CV432" s="120"/>
      <c r="CW432" s="120"/>
      <c r="CX432" s="120"/>
      <c r="CY432" s="120"/>
      <c r="CZ432" s="120"/>
      <c r="DA432" s="120"/>
      <c r="DB432" s="120"/>
      <c r="DC432" s="120"/>
      <c r="DD432" s="120"/>
      <c r="DE432" s="120"/>
      <c r="DF432" s="120"/>
      <c r="DG432" s="120"/>
      <c r="DH432" s="120"/>
      <c r="DI432" s="120"/>
      <c r="DJ432" s="120"/>
      <c r="DK432" s="120"/>
      <c r="DL432" s="120"/>
      <c r="DM432" s="120"/>
      <c r="DN432" s="120"/>
      <c r="DO432" s="120"/>
      <c r="DP432" s="120"/>
      <c r="DQ432" s="120"/>
      <c r="DR432" s="120"/>
      <c r="DS432" s="120"/>
      <c r="DT432" s="120"/>
      <c r="DU432" s="120"/>
      <c r="DV432" s="120"/>
      <c r="DW432" s="120"/>
      <c r="DX432" s="120"/>
      <c r="DY432" s="120"/>
      <c r="DZ432" s="120"/>
      <c r="EA432" s="120"/>
      <c r="EB432" s="120"/>
      <c r="EC432" s="120"/>
      <c r="ED432" s="120"/>
      <c r="EE432" s="120"/>
      <c r="EF432" s="120"/>
      <c r="EG432" s="120"/>
      <c r="EH432" s="120"/>
      <c r="EI432" s="120"/>
      <c r="EJ432" s="120"/>
      <c r="EK432" s="120"/>
      <c r="EL432" s="120"/>
      <c r="EM432" s="120"/>
      <c r="EN432" s="120"/>
      <c r="EO432" s="120"/>
      <c r="EP432" s="120"/>
      <c r="EQ432" s="120"/>
      <c r="ER432" s="120"/>
      <c r="ES432" s="120"/>
      <c r="ET432" s="120"/>
      <c r="EU432" s="120"/>
      <c r="EV432" s="120"/>
      <c r="EW432" s="120"/>
      <c r="EX432" s="120"/>
      <c r="EY432" s="120"/>
      <c r="EZ432" s="120"/>
      <c r="FA432" s="120"/>
      <c r="FB432" s="120"/>
      <c r="FC432" s="120"/>
      <c r="FD432" s="120"/>
      <c r="FE432" s="120"/>
      <c r="FF432" s="120"/>
      <c r="FG432" s="120"/>
      <c r="FH432" s="120"/>
      <c r="FI432" s="120"/>
      <c r="FJ432" s="120"/>
      <c r="FK432" s="120"/>
      <c r="FL432" s="120"/>
      <c r="FM432" s="120"/>
      <c r="FN432" s="120"/>
      <c r="FO432" s="120"/>
      <c r="FP432" s="120"/>
      <c r="FQ432" s="120"/>
      <c r="FR432" s="120"/>
      <c r="FS432" s="120"/>
      <c r="FT432" s="120"/>
      <c r="FU432" s="120"/>
      <c r="FV432" s="120"/>
      <c r="FW432" s="120"/>
      <c r="FX432" s="120"/>
      <c r="FY432" s="120"/>
      <c r="FZ432" s="120"/>
      <c r="GA432" s="120"/>
      <c r="GB432" s="120"/>
      <c r="GC432" s="120"/>
      <c r="GD432" s="120"/>
      <c r="GE432" s="120"/>
      <c r="GF432" s="120"/>
      <c r="GG432" s="120"/>
      <c r="GH432" s="120"/>
      <c r="GI432" s="120"/>
      <c r="GJ432" s="120"/>
      <c r="GK432" s="120"/>
      <c r="GL432" s="120"/>
      <c r="GM432" s="120"/>
      <c r="GN432" s="120"/>
      <c r="GO432" s="120"/>
      <c r="GP432" s="120"/>
      <c r="GQ432" s="120"/>
      <c r="GR432" s="120"/>
      <c r="GS432" s="120"/>
      <c r="GT432" s="120"/>
      <c r="GU432" s="120"/>
      <c r="GV432" s="120"/>
      <c r="GW432" s="120"/>
      <c r="GX432" s="120"/>
      <c r="GY432" s="120"/>
      <c r="GZ432" s="120"/>
      <c r="HA432" s="120"/>
      <c r="HB432" s="120"/>
      <c r="HC432" s="120"/>
      <c r="HD432" s="120"/>
      <c r="HE432" s="120"/>
      <c r="HF432" s="120"/>
      <c r="HG432" s="120"/>
      <c r="HH432" s="120"/>
      <c r="HI432" s="120"/>
      <c r="HJ432" s="120"/>
      <c r="HK432" s="120"/>
      <c r="HL432" s="120"/>
      <c r="HM432" s="120"/>
      <c r="HN432" s="120"/>
      <c r="HO432" s="120"/>
      <c r="HP432" s="120"/>
      <c r="HQ432" s="120"/>
      <c r="HR432" s="120"/>
      <c r="HS432" s="120"/>
      <c r="HT432" s="120"/>
      <c r="HU432" s="120"/>
      <c r="HV432" s="120"/>
      <c r="HW432" s="120"/>
      <c r="HX432" s="120"/>
      <c r="HY432" s="120"/>
      <c r="HZ432" s="120"/>
      <c r="IA432" s="120"/>
      <c r="IB432" s="120"/>
      <c r="IC432" s="120"/>
      <c r="ID432" s="120"/>
      <c r="IE432" s="120"/>
      <c r="IF432" s="120"/>
      <c r="IG432" s="120"/>
      <c r="IH432" s="120"/>
      <c r="II432" s="120"/>
      <c r="IJ432" s="120"/>
      <c r="IK432" s="120"/>
      <c r="IL432" s="120"/>
      <c r="IM432" s="120"/>
      <c r="IN432" s="120"/>
      <c r="IO432" s="120"/>
      <c r="IP432" s="120"/>
      <c r="IQ432" s="120"/>
      <c r="IR432" s="120"/>
      <c r="IS432" s="120"/>
      <c r="IT432" s="120"/>
      <c r="IU432" s="120"/>
    </row>
    <row r="433" spans="1:255" s="330" customFormat="1" ht="12.75">
      <c r="A433" s="158" t="s">
        <v>1610</v>
      </c>
      <c r="B433" s="159"/>
      <c r="C433" s="54">
        <v>8</v>
      </c>
      <c r="D433" s="54">
        <v>800</v>
      </c>
      <c r="E433" s="186" t="s">
        <v>1295</v>
      </c>
      <c r="F433" s="201" t="s">
        <v>1133</v>
      </c>
      <c r="G433" s="186" t="s">
        <v>1872</v>
      </c>
      <c r="H433" s="54" t="s">
        <v>1293</v>
      </c>
      <c r="I433" s="54" t="s">
        <v>1255</v>
      </c>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c r="BR433" s="120"/>
      <c r="BS433" s="120"/>
      <c r="BT433" s="120"/>
      <c r="BU433" s="120"/>
      <c r="BV433" s="120"/>
      <c r="BW433" s="120"/>
      <c r="BX433" s="120"/>
      <c r="BY433" s="120"/>
      <c r="BZ433" s="120"/>
      <c r="CA433" s="120"/>
      <c r="CB433" s="120"/>
      <c r="CC433" s="120"/>
      <c r="CD433" s="120"/>
      <c r="CE433" s="120"/>
      <c r="CF433" s="120"/>
      <c r="CG433" s="120"/>
      <c r="CH433" s="120"/>
      <c r="CI433" s="120"/>
      <c r="CJ433" s="120"/>
      <c r="CK433" s="120"/>
      <c r="CL433" s="120"/>
      <c r="CM433" s="120"/>
      <c r="CN433" s="120"/>
      <c r="CO433" s="120"/>
      <c r="CP433" s="120"/>
      <c r="CQ433" s="120"/>
      <c r="CR433" s="120"/>
      <c r="CS433" s="120"/>
      <c r="CT433" s="120"/>
      <c r="CU433" s="120"/>
      <c r="CV433" s="120"/>
      <c r="CW433" s="120"/>
      <c r="CX433" s="120"/>
      <c r="CY433" s="120"/>
      <c r="CZ433" s="120"/>
      <c r="DA433" s="120"/>
      <c r="DB433" s="120"/>
      <c r="DC433" s="120"/>
      <c r="DD433" s="120"/>
      <c r="DE433" s="120"/>
      <c r="DF433" s="120"/>
      <c r="DG433" s="120"/>
      <c r="DH433" s="120"/>
      <c r="DI433" s="120"/>
      <c r="DJ433" s="120"/>
      <c r="DK433" s="120"/>
      <c r="DL433" s="120"/>
      <c r="DM433" s="120"/>
      <c r="DN433" s="120"/>
      <c r="DO433" s="120"/>
      <c r="DP433" s="120"/>
      <c r="DQ433" s="120"/>
      <c r="DR433" s="120"/>
      <c r="DS433" s="120"/>
      <c r="DT433" s="120"/>
      <c r="DU433" s="120"/>
      <c r="DV433" s="120"/>
      <c r="DW433" s="120"/>
      <c r="DX433" s="120"/>
      <c r="DY433" s="120"/>
      <c r="DZ433" s="120"/>
      <c r="EA433" s="120"/>
      <c r="EB433" s="120"/>
      <c r="EC433" s="120"/>
      <c r="ED433" s="120"/>
      <c r="EE433" s="120"/>
      <c r="EF433" s="120"/>
      <c r="EG433" s="120"/>
      <c r="EH433" s="120"/>
      <c r="EI433" s="120"/>
      <c r="EJ433" s="120"/>
      <c r="EK433" s="120"/>
      <c r="EL433" s="120"/>
      <c r="EM433" s="120"/>
      <c r="EN433" s="120"/>
      <c r="EO433" s="120"/>
      <c r="EP433" s="120"/>
      <c r="EQ433" s="120"/>
      <c r="ER433" s="120"/>
      <c r="ES433" s="120"/>
      <c r="ET433" s="120"/>
      <c r="EU433" s="120"/>
      <c r="EV433" s="120"/>
      <c r="EW433" s="120"/>
      <c r="EX433" s="120"/>
      <c r="EY433" s="120"/>
      <c r="EZ433" s="120"/>
      <c r="FA433" s="120"/>
      <c r="FB433" s="120"/>
      <c r="FC433" s="120"/>
      <c r="FD433" s="120"/>
      <c r="FE433" s="120"/>
      <c r="FF433" s="120"/>
      <c r="FG433" s="120"/>
      <c r="FH433" s="120"/>
      <c r="FI433" s="120"/>
      <c r="FJ433" s="120"/>
      <c r="FK433" s="120"/>
      <c r="FL433" s="120"/>
      <c r="FM433" s="120"/>
      <c r="FN433" s="120"/>
      <c r="FO433" s="120"/>
      <c r="FP433" s="120"/>
      <c r="FQ433" s="120"/>
      <c r="FR433" s="120"/>
      <c r="FS433" s="120"/>
      <c r="FT433" s="120"/>
      <c r="FU433" s="120"/>
      <c r="FV433" s="120"/>
      <c r="FW433" s="120"/>
      <c r="FX433" s="120"/>
      <c r="FY433" s="120"/>
      <c r="FZ433" s="120"/>
      <c r="GA433" s="120"/>
      <c r="GB433" s="120"/>
      <c r="GC433" s="120"/>
      <c r="GD433" s="120"/>
      <c r="GE433" s="120"/>
      <c r="GF433" s="120"/>
      <c r="GG433" s="120"/>
      <c r="GH433" s="120"/>
      <c r="GI433" s="120"/>
      <c r="GJ433" s="120"/>
      <c r="GK433" s="120"/>
      <c r="GL433" s="120"/>
      <c r="GM433" s="120"/>
      <c r="GN433" s="120"/>
      <c r="GO433" s="120"/>
      <c r="GP433" s="120"/>
      <c r="GQ433" s="120"/>
      <c r="GR433" s="120"/>
      <c r="GS433" s="120"/>
      <c r="GT433" s="120"/>
      <c r="GU433" s="120"/>
      <c r="GV433" s="120"/>
      <c r="GW433" s="120"/>
      <c r="GX433" s="120"/>
      <c r="GY433" s="120"/>
      <c r="GZ433" s="120"/>
      <c r="HA433" s="120"/>
      <c r="HB433" s="120"/>
      <c r="HC433" s="120"/>
      <c r="HD433" s="120"/>
      <c r="HE433" s="120"/>
      <c r="HF433" s="120"/>
      <c r="HG433" s="120"/>
      <c r="HH433" s="120"/>
      <c r="HI433" s="120"/>
      <c r="HJ433" s="120"/>
      <c r="HK433" s="120"/>
      <c r="HL433" s="120"/>
      <c r="HM433" s="120"/>
      <c r="HN433" s="120"/>
      <c r="HO433" s="120"/>
      <c r="HP433" s="120"/>
      <c r="HQ433" s="120"/>
      <c r="HR433" s="120"/>
      <c r="HS433" s="120"/>
      <c r="HT433" s="120"/>
      <c r="HU433" s="120"/>
      <c r="HV433" s="120"/>
      <c r="HW433" s="120"/>
      <c r="HX433" s="120"/>
      <c r="HY433" s="120"/>
      <c r="HZ433" s="120"/>
      <c r="IA433" s="120"/>
      <c r="IB433" s="120"/>
      <c r="IC433" s="120"/>
      <c r="ID433" s="120"/>
      <c r="IE433" s="120"/>
      <c r="IF433" s="120"/>
      <c r="IG433" s="120"/>
      <c r="IH433" s="120"/>
      <c r="II433" s="120"/>
      <c r="IJ433" s="120"/>
      <c r="IK433" s="120"/>
      <c r="IL433" s="120"/>
      <c r="IM433" s="120"/>
      <c r="IN433" s="120"/>
      <c r="IO433" s="120"/>
      <c r="IP433" s="120"/>
      <c r="IQ433" s="120"/>
      <c r="IR433" s="120"/>
      <c r="IS433" s="120"/>
      <c r="IT433" s="120"/>
      <c r="IU433" s="120"/>
    </row>
    <row r="434" spans="1:255" s="330" customFormat="1" ht="12.75">
      <c r="A434" s="158" t="s">
        <v>1610</v>
      </c>
      <c r="B434" s="69"/>
      <c r="C434" s="54">
        <v>8</v>
      </c>
      <c r="D434" s="54">
        <v>400</v>
      </c>
      <c r="E434" s="186" t="s">
        <v>1296</v>
      </c>
      <c r="F434" s="201" t="s">
        <v>1134</v>
      </c>
      <c r="G434" s="186" t="s">
        <v>1871</v>
      </c>
      <c r="H434" s="54" t="s">
        <v>1293</v>
      </c>
      <c r="I434" s="54" t="s">
        <v>1256</v>
      </c>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c r="BR434" s="120"/>
      <c r="BS434" s="120"/>
      <c r="BT434" s="120"/>
      <c r="BU434" s="120"/>
      <c r="BV434" s="120"/>
      <c r="BW434" s="120"/>
      <c r="BX434" s="120"/>
      <c r="BY434" s="120"/>
      <c r="BZ434" s="120"/>
      <c r="CA434" s="120"/>
      <c r="CB434" s="120"/>
      <c r="CC434" s="120"/>
      <c r="CD434" s="120"/>
      <c r="CE434" s="120"/>
      <c r="CF434" s="120"/>
      <c r="CG434" s="120"/>
      <c r="CH434" s="120"/>
      <c r="CI434" s="120"/>
      <c r="CJ434" s="120"/>
      <c r="CK434" s="120"/>
      <c r="CL434" s="120"/>
      <c r="CM434" s="120"/>
      <c r="CN434" s="120"/>
      <c r="CO434" s="120"/>
      <c r="CP434" s="120"/>
      <c r="CQ434" s="120"/>
      <c r="CR434" s="120"/>
      <c r="CS434" s="120"/>
      <c r="CT434" s="120"/>
      <c r="CU434" s="120"/>
      <c r="CV434" s="120"/>
      <c r="CW434" s="120"/>
      <c r="CX434" s="120"/>
      <c r="CY434" s="120"/>
      <c r="CZ434" s="120"/>
      <c r="DA434" s="120"/>
      <c r="DB434" s="120"/>
      <c r="DC434" s="120"/>
      <c r="DD434" s="120"/>
      <c r="DE434" s="120"/>
      <c r="DF434" s="120"/>
      <c r="DG434" s="120"/>
      <c r="DH434" s="120"/>
      <c r="DI434" s="120"/>
      <c r="DJ434" s="120"/>
      <c r="DK434" s="120"/>
      <c r="DL434" s="120"/>
      <c r="DM434" s="120"/>
      <c r="DN434" s="120"/>
      <c r="DO434" s="120"/>
      <c r="DP434" s="120"/>
      <c r="DQ434" s="120"/>
      <c r="DR434" s="120"/>
      <c r="DS434" s="120"/>
      <c r="DT434" s="120"/>
      <c r="DU434" s="120"/>
      <c r="DV434" s="120"/>
      <c r="DW434" s="120"/>
      <c r="DX434" s="120"/>
      <c r="DY434" s="120"/>
      <c r="DZ434" s="120"/>
      <c r="EA434" s="120"/>
      <c r="EB434" s="120"/>
      <c r="EC434" s="120"/>
      <c r="ED434" s="120"/>
      <c r="EE434" s="120"/>
      <c r="EF434" s="120"/>
      <c r="EG434" s="120"/>
      <c r="EH434" s="120"/>
      <c r="EI434" s="120"/>
      <c r="EJ434" s="120"/>
      <c r="EK434" s="120"/>
      <c r="EL434" s="120"/>
      <c r="EM434" s="120"/>
      <c r="EN434" s="120"/>
      <c r="EO434" s="120"/>
      <c r="EP434" s="120"/>
      <c r="EQ434" s="120"/>
      <c r="ER434" s="120"/>
      <c r="ES434" s="120"/>
      <c r="ET434" s="120"/>
      <c r="EU434" s="120"/>
      <c r="EV434" s="120"/>
      <c r="EW434" s="120"/>
      <c r="EX434" s="120"/>
      <c r="EY434" s="120"/>
      <c r="EZ434" s="120"/>
      <c r="FA434" s="120"/>
      <c r="FB434" s="120"/>
      <c r="FC434" s="120"/>
      <c r="FD434" s="120"/>
      <c r="FE434" s="120"/>
      <c r="FF434" s="120"/>
      <c r="FG434" s="120"/>
      <c r="FH434" s="120"/>
      <c r="FI434" s="120"/>
      <c r="FJ434" s="120"/>
      <c r="FK434" s="120"/>
      <c r="FL434" s="120"/>
      <c r="FM434" s="120"/>
      <c r="FN434" s="120"/>
      <c r="FO434" s="120"/>
      <c r="FP434" s="120"/>
      <c r="FQ434" s="120"/>
      <c r="FR434" s="120"/>
      <c r="FS434" s="120"/>
      <c r="FT434" s="120"/>
      <c r="FU434" s="120"/>
      <c r="FV434" s="120"/>
      <c r="FW434" s="120"/>
      <c r="FX434" s="120"/>
      <c r="FY434" s="120"/>
      <c r="FZ434" s="120"/>
      <c r="GA434" s="120"/>
      <c r="GB434" s="120"/>
      <c r="GC434" s="120"/>
      <c r="GD434" s="120"/>
      <c r="GE434" s="120"/>
      <c r="GF434" s="120"/>
      <c r="GG434" s="120"/>
      <c r="GH434" s="120"/>
      <c r="GI434" s="120"/>
      <c r="GJ434" s="120"/>
      <c r="GK434" s="120"/>
      <c r="GL434" s="120"/>
      <c r="GM434" s="120"/>
      <c r="GN434" s="120"/>
      <c r="GO434" s="120"/>
      <c r="GP434" s="120"/>
      <c r="GQ434" s="120"/>
      <c r="GR434" s="120"/>
      <c r="GS434" s="120"/>
      <c r="GT434" s="120"/>
      <c r="GU434" s="120"/>
      <c r="GV434" s="120"/>
      <c r="GW434" s="120"/>
      <c r="GX434" s="120"/>
      <c r="GY434" s="120"/>
      <c r="GZ434" s="120"/>
      <c r="HA434" s="120"/>
      <c r="HB434" s="120"/>
      <c r="HC434" s="120"/>
      <c r="HD434" s="120"/>
      <c r="HE434" s="120"/>
      <c r="HF434" s="120"/>
      <c r="HG434" s="120"/>
      <c r="HH434" s="120"/>
      <c r="HI434" s="120"/>
      <c r="HJ434" s="120"/>
      <c r="HK434" s="120"/>
      <c r="HL434" s="120"/>
      <c r="HM434" s="120"/>
      <c r="HN434" s="120"/>
      <c r="HO434" s="120"/>
      <c r="HP434" s="120"/>
      <c r="HQ434" s="120"/>
      <c r="HR434" s="120"/>
      <c r="HS434" s="120"/>
      <c r="HT434" s="120"/>
      <c r="HU434" s="120"/>
      <c r="HV434" s="120"/>
      <c r="HW434" s="120"/>
      <c r="HX434" s="120"/>
      <c r="HY434" s="120"/>
      <c r="HZ434" s="120"/>
      <c r="IA434" s="120"/>
      <c r="IB434" s="120"/>
      <c r="IC434" s="120"/>
      <c r="ID434" s="120"/>
      <c r="IE434" s="120"/>
      <c r="IF434" s="120"/>
      <c r="IG434" s="120"/>
      <c r="IH434" s="120"/>
      <c r="II434" s="120"/>
      <c r="IJ434" s="120"/>
      <c r="IK434" s="120"/>
      <c r="IL434" s="120"/>
      <c r="IM434" s="120"/>
      <c r="IN434" s="120"/>
      <c r="IO434" s="120"/>
      <c r="IP434" s="120"/>
      <c r="IQ434" s="120"/>
      <c r="IR434" s="120"/>
      <c r="IS434" s="120"/>
      <c r="IT434" s="120"/>
      <c r="IU434" s="120"/>
    </row>
    <row r="435" spans="1:255" s="330" customFormat="1" ht="12.75">
      <c r="A435" s="158" t="s">
        <v>1610</v>
      </c>
      <c r="B435" s="69"/>
      <c r="C435" s="54">
        <v>8</v>
      </c>
      <c r="D435" s="54">
        <v>400</v>
      </c>
      <c r="E435" s="186" t="s">
        <v>1297</v>
      </c>
      <c r="F435" s="201" t="s">
        <v>1135</v>
      </c>
      <c r="G435" s="186" t="s">
        <v>1872</v>
      </c>
      <c r="H435" s="54" t="s">
        <v>1293</v>
      </c>
      <c r="I435" s="54" t="s">
        <v>1256</v>
      </c>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c r="BR435" s="120"/>
      <c r="BS435" s="120"/>
      <c r="BT435" s="120"/>
      <c r="BU435" s="120"/>
      <c r="BV435" s="120"/>
      <c r="BW435" s="120"/>
      <c r="BX435" s="120"/>
      <c r="BY435" s="120"/>
      <c r="BZ435" s="120"/>
      <c r="CA435" s="120"/>
      <c r="CB435" s="120"/>
      <c r="CC435" s="120"/>
      <c r="CD435" s="120"/>
      <c r="CE435" s="120"/>
      <c r="CF435" s="120"/>
      <c r="CG435" s="120"/>
      <c r="CH435" s="120"/>
      <c r="CI435" s="120"/>
      <c r="CJ435" s="120"/>
      <c r="CK435" s="120"/>
      <c r="CL435" s="120"/>
      <c r="CM435" s="120"/>
      <c r="CN435" s="120"/>
      <c r="CO435" s="120"/>
      <c r="CP435" s="120"/>
      <c r="CQ435" s="120"/>
      <c r="CR435" s="120"/>
      <c r="CS435" s="120"/>
      <c r="CT435" s="120"/>
      <c r="CU435" s="120"/>
      <c r="CV435" s="120"/>
      <c r="CW435" s="120"/>
      <c r="CX435" s="120"/>
      <c r="CY435" s="120"/>
      <c r="CZ435" s="120"/>
      <c r="DA435" s="120"/>
      <c r="DB435" s="120"/>
      <c r="DC435" s="120"/>
      <c r="DD435" s="120"/>
      <c r="DE435" s="120"/>
      <c r="DF435" s="120"/>
      <c r="DG435" s="120"/>
      <c r="DH435" s="120"/>
      <c r="DI435" s="120"/>
      <c r="DJ435" s="120"/>
      <c r="DK435" s="120"/>
      <c r="DL435" s="120"/>
      <c r="DM435" s="120"/>
      <c r="DN435" s="120"/>
      <c r="DO435" s="120"/>
      <c r="DP435" s="120"/>
      <c r="DQ435" s="120"/>
      <c r="DR435" s="120"/>
      <c r="DS435" s="120"/>
      <c r="DT435" s="120"/>
      <c r="DU435" s="120"/>
      <c r="DV435" s="120"/>
      <c r="DW435" s="120"/>
      <c r="DX435" s="120"/>
      <c r="DY435" s="120"/>
      <c r="DZ435" s="120"/>
      <c r="EA435" s="120"/>
      <c r="EB435" s="120"/>
      <c r="EC435" s="120"/>
      <c r="ED435" s="120"/>
      <c r="EE435" s="120"/>
      <c r="EF435" s="120"/>
      <c r="EG435" s="120"/>
      <c r="EH435" s="120"/>
      <c r="EI435" s="120"/>
      <c r="EJ435" s="120"/>
      <c r="EK435" s="120"/>
      <c r="EL435" s="120"/>
      <c r="EM435" s="120"/>
      <c r="EN435" s="120"/>
      <c r="EO435" s="120"/>
      <c r="EP435" s="120"/>
      <c r="EQ435" s="120"/>
      <c r="ER435" s="120"/>
      <c r="ES435" s="120"/>
      <c r="ET435" s="120"/>
      <c r="EU435" s="120"/>
      <c r="EV435" s="120"/>
      <c r="EW435" s="120"/>
      <c r="EX435" s="120"/>
      <c r="EY435" s="120"/>
      <c r="EZ435" s="120"/>
      <c r="FA435" s="120"/>
      <c r="FB435" s="120"/>
      <c r="FC435" s="120"/>
      <c r="FD435" s="120"/>
      <c r="FE435" s="120"/>
      <c r="FF435" s="120"/>
      <c r="FG435" s="120"/>
      <c r="FH435" s="120"/>
      <c r="FI435" s="120"/>
      <c r="FJ435" s="120"/>
      <c r="FK435" s="120"/>
      <c r="FL435" s="120"/>
      <c r="FM435" s="120"/>
      <c r="FN435" s="120"/>
      <c r="FO435" s="120"/>
      <c r="FP435" s="120"/>
      <c r="FQ435" s="120"/>
      <c r="FR435" s="120"/>
      <c r="FS435" s="120"/>
      <c r="FT435" s="120"/>
      <c r="FU435" s="120"/>
      <c r="FV435" s="120"/>
      <c r="FW435" s="120"/>
      <c r="FX435" s="120"/>
      <c r="FY435" s="120"/>
      <c r="FZ435" s="120"/>
      <c r="GA435" s="120"/>
      <c r="GB435" s="120"/>
      <c r="GC435" s="120"/>
      <c r="GD435" s="120"/>
      <c r="GE435" s="120"/>
      <c r="GF435" s="120"/>
      <c r="GG435" s="120"/>
      <c r="GH435" s="120"/>
      <c r="GI435" s="120"/>
      <c r="GJ435" s="120"/>
      <c r="GK435" s="120"/>
      <c r="GL435" s="120"/>
      <c r="GM435" s="120"/>
      <c r="GN435" s="120"/>
      <c r="GO435" s="120"/>
      <c r="GP435" s="120"/>
      <c r="GQ435" s="120"/>
      <c r="GR435" s="120"/>
      <c r="GS435" s="120"/>
      <c r="GT435" s="120"/>
      <c r="GU435" s="120"/>
      <c r="GV435" s="120"/>
      <c r="GW435" s="120"/>
      <c r="GX435" s="120"/>
      <c r="GY435" s="120"/>
      <c r="GZ435" s="120"/>
      <c r="HA435" s="120"/>
      <c r="HB435" s="120"/>
      <c r="HC435" s="120"/>
      <c r="HD435" s="120"/>
      <c r="HE435" s="120"/>
      <c r="HF435" s="120"/>
      <c r="HG435" s="120"/>
      <c r="HH435" s="120"/>
      <c r="HI435" s="120"/>
      <c r="HJ435" s="120"/>
      <c r="HK435" s="120"/>
      <c r="HL435" s="120"/>
      <c r="HM435" s="120"/>
      <c r="HN435" s="120"/>
      <c r="HO435" s="120"/>
      <c r="HP435" s="120"/>
      <c r="HQ435" s="120"/>
      <c r="HR435" s="120"/>
      <c r="HS435" s="120"/>
      <c r="HT435" s="120"/>
      <c r="HU435" s="120"/>
      <c r="HV435" s="120"/>
      <c r="HW435" s="120"/>
      <c r="HX435" s="120"/>
      <c r="HY435" s="120"/>
      <c r="HZ435" s="120"/>
      <c r="IA435" s="120"/>
      <c r="IB435" s="120"/>
      <c r="IC435" s="120"/>
      <c r="ID435" s="120"/>
      <c r="IE435" s="120"/>
      <c r="IF435" s="120"/>
      <c r="IG435" s="120"/>
      <c r="IH435" s="120"/>
      <c r="II435" s="120"/>
      <c r="IJ435" s="120"/>
      <c r="IK435" s="120"/>
      <c r="IL435" s="120"/>
      <c r="IM435" s="120"/>
      <c r="IN435" s="120"/>
      <c r="IO435" s="120"/>
      <c r="IP435" s="120"/>
      <c r="IQ435" s="120"/>
      <c r="IR435" s="120"/>
      <c r="IS435" s="120"/>
      <c r="IT435" s="120"/>
      <c r="IU435" s="120"/>
    </row>
    <row r="436" spans="1:255" ht="12.75">
      <c r="A436" s="164"/>
      <c r="B436" s="165"/>
      <c r="C436" s="166"/>
      <c r="D436" s="166"/>
      <c r="E436" s="167"/>
      <c r="F436" s="168"/>
      <c r="G436" s="166"/>
      <c r="H436" s="166"/>
      <c r="I436" s="16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c r="AS436" s="56"/>
      <c r="AT436" s="56"/>
      <c r="AU436" s="56"/>
      <c r="AV436" s="56"/>
      <c r="AW436" s="56"/>
      <c r="AX436" s="56"/>
      <c r="AY436" s="56"/>
      <c r="AZ436" s="56"/>
      <c r="BA436" s="56"/>
      <c r="BB436" s="56"/>
      <c r="BC436" s="56"/>
      <c r="BD436" s="56"/>
      <c r="BE436" s="56"/>
      <c r="BF436" s="56"/>
      <c r="BG436" s="56"/>
      <c r="BH436" s="56"/>
      <c r="BI436" s="56"/>
      <c r="BJ436" s="56"/>
      <c r="BK436" s="56"/>
      <c r="BL436" s="56"/>
      <c r="BM436" s="56"/>
      <c r="BN436" s="56"/>
      <c r="BO436" s="56"/>
      <c r="BP436" s="56"/>
      <c r="BQ436" s="56"/>
      <c r="BR436" s="56"/>
      <c r="BS436" s="56"/>
      <c r="BT436" s="56"/>
      <c r="BU436" s="56"/>
      <c r="BV436" s="56"/>
      <c r="BW436" s="56"/>
      <c r="BX436" s="56"/>
      <c r="BY436" s="56"/>
      <c r="BZ436" s="56"/>
      <c r="CA436" s="56"/>
      <c r="CB436" s="56"/>
      <c r="CC436" s="56"/>
      <c r="CD436" s="56"/>
      <c r="CE436" s="56"/>
      <c r="CF436" s="56"/>
      <c r="CG436" s="56"/>
      <c r="CH436" s="56"/>
      <c r="CI436" s="56"/>
      <c r="CJ436" s="56"/>
      <c r="CK436" s="56"/>
      <c r="CL436" s="56"/>
      <c r="CM436" s="56"/>
      <c r="CN436" s="56"/>
      <c r="CO436" s="56"/>
      <c r="CP436" s="56"/>
      <c r="CQ436" s="56"/>
      <c r="CR436" s="56"/>
      <c r="CS436" s="56"/>
      <c r="CT436" s="56"/>
      <c r="CU436" s="56"/>
      <c r="CV436" s="56"/>
      <c r="CW436" s="56"/>
      <c r="CX436" s="56"/>
      <c r="CY436" s="56"/>
      <c r="CZ436" s="56"/>
      <c r="DA436" s="56"/>
      <c r="DB436" s="56"/>
      <c r="DC436" s="56"/>
      <c r="DD436" s="56"/>
      <c r="DE436" s="56"/>
      <c r="DF436" s="56"/>
      <c r="DG436" s="56"/>
      <c r="DH436" s="56"/>
      <c r="DI436" s="56"/>
      <c r="DJ436" s="56"/>
      <c r="DK436" s="56"/>
      <c r="DL436" s="56"/>
      <c r="DM436" s="56"/>
      <c r="DN436" s="56"/>
      <c r="DO436" s="56"/>
      <c r="DP436" s="56"/>
      <c r="DQ436" s="56"/>
      <c r="DR436" s="56"/>
      <c r="DS436" s="56"/>
      <c r="DT436" s="56"/>
      <c r="DU436" s="56"/>
      <c r="DV436" s="56"/>
      <c r="DW436" s="56"/>
      <c r="DX436" s="56"/>
      <c r="DY436" s="56"/>
      <c r="DZ436" s="56"/>
      <c r="EA436" s="56"/>
      <c r="EB436" s="56"/>
      <c r="EC436" s="56"/>
      <c r="ED436" s="56"/>
      <c r="EE436" s="56"/>
      <c r="EF436" s="56"/>
      <c r="EG436" s="56"/>
      <c r="EH436" s="56"/>
      <c r="EI436" s="56"/>
      <c r="EJ436" s="56"/>
      <c r="EK436" s="56"/>
      <c r="EL436" s="56"/>
      <c r="EM436" s="56"/>
      <c r="EN436" s="56"/>
      <c r="EO436" s="56"/>
      <c r="EP436" s="56"/>
      <c r="EQ436" s="56"/>
      <c r="ER436" s="56"/>
      <c r="ES436" s="56"/>
      <c r="ET436" s="56"/>
      <c r="EU436" s="56"/>
      <c r="EV436" s="56"/>
      <c r="EW436" s="56"/>
      <c r="EX436" s="56"/>
      <c r="EY436" s="56"/>
      <c r="EZ436" s="56"/>
      <c r="FA436" s="56"/>
      <c r="FB436" s="56"/>
      <c r="FC436" s="56"/>
      <c r="FD436" s="56"/>
      <c r="FE436" s="56"/>
      <c r="FF436" s="56"/>
      <c r="FG436" s="56"/>
      <c r="FH436" s="56"/>
      <c r="FI436" s="56"/>
      <c r="FJ436" s="56"/>
      <c r="FK436" s="56"/>
      <c r="FL436" s="56"/>
      <c r="FM436" s="56"/>
      <c r="FN436" s="56"/>
      <c r="FO436" s="56"/>
      <c r="FP436" s="56"/>
      <c r="FQ436" s="56"/>
      <c r="FR436" s="56"/>
      <c r="FS436" s="56"/>
      <c r="FT436" s="56"/>
      <c r="FU436" s="56"/>
      <c r="FV436" s="56"/>
      <c r="FW436" s="56"/>
      <c r="FX436" s="56"/>
      <c r="FY436" s="56"/>
      <c r="FZ436" s="56"/>
      <c r="GA436" s="56"/>
      <c r="GB436" s="56"/>
      <c r="GC436" s="56"/>
      <c r="GD436" s="56"/>
      <c r="GE436" s="56"/>
      <c r="GF436" s="56"/>
      <c r="GG436" s="56"/>
      <c r="GH436" s="56"/>
      <c r="GI436" s="56"/>
      <c r="GJ436" s="56"/>
      <c r="GK436" s="56"/>
      <c r="GL436" s="56"/>
      <c r="GM436" s="56"/>
      <c r="GN436" s="56"/>
      <c r="GO436" s="56"/>
      <c r="GP436" s="56"/>
      <c r="GQ436" s="56"/>
      <c r="GR436" s="56"/>
      <c r="GS436" s="56"/>
      <c r="GT436" s="56"/>
      <c r="GU436" s="56"/>
      <c r="GV436" s="56"/>
      <c r="GW436" s="56"/>
      <c r="GX436" s="56"/>
      <c r="GY436" s="56"/>
      <c r="GZ436" s="56"/>
      <c r="HA436" s="56"/>
      <c r="HB436" s="56"/>
      <c r="HC436" s="56"/>
      <c r="HD436" s="56"/>
      <c r="HE436" s="56"/>
      <c r="HF436" s="56"/>
      <c r="HG436" s="56"/>
      <c r="HH436" s="56"/>
      <c r="HI436" s="56"/>
      <c r="HJ436" s="56"/>
      <c r="HK436" s="56"/>
      <c r="HL436" s="56"/>
      <c r="HM436" s="56"/>
      <c r="HN436" s="56"/>
      <c r="HO436" s="56"/>
      <c r="HP436" s="56"/>
      <c r="HQ436" s="56"/>
      <c r="HR436" s="56"/>
      <c r="HS436" s="56"/>
      <c r="HT436" s="56"/>
      <c r="HU436" s="56"/>
      <c r="HV436" s="56"/>
      <c r="HW436" s="56"/>
      <c r="HX436" s="56"/>
      <c r="HY436" s="56"/>
      <c r="HZ436" s="56"/>
      <c r="IA436" s="56"/>
      <c r="IB436" s="56"/>
      <c r="IC436" s="56"/>
      <c r="ID436" s="56"/>
      <c r="IE436" s="56"/>
      <c r="IF436" s="56"/>
      <c r="IG436" s="56"/>
      <c r="IH436" s="56"/>
      <c r="II436" s="56"/>
      <c r="IJ436" s="56"/>
      <c r="IK436" s="56"/>
      <c r="IL436" s="56"/>
      <c r="IM436" s="56"/>
      <c r="IN436" s="56"/>
      <c r="IO436" s="56"/>
      <c r="IP436" s="56"/>
      <c r="IQ436" s="56"/>
      <c r="IR436" s="56"/>
      <c r="IS436" s="56"/>
      <c r="IT436" s="56"/>
      <c r="IU436" s="56"/>
    </row>
    <row r="437" spans="1:255" s="332" customFormat="1" ht="12.75">
      <c r="A437" s="57" t="s">
        <v>1611</v>
      </c>
      <c r="B437" s="68" t="s">
        <v>2252</v>
      </c>
      <c r="C437" s="55">
        <v>11</v>
      </c>
      <c r="D437" s="55">
        <v>100</v>
      </c>
      <c r="E437" s="186" t="s">
        <v>1298</v>
      </c>
      <c r="F437" s="201" t="s">
        <v>1136</v>
      </c>
      <c r="G437" s="186" t="s">
        <v>1871</v>
      </c>
      <c r="H437" s="55" t="s">
        <v>2252</v>
      </c>
      <c r="I437" s="55" t="s">
        <v>1255</v>
      </c>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H437" s="57"/>
      <c r="CI437" s="57"/>
      <c r="CJ437" s="57"/>
      <c r="CK437" s="57"/>
      <c r="CL437" s="57"/>
      <c r="CM437" s="57"/>
      <c r="CN437" s="57"/>
      <c r="CO437" s="57"/>
      <c r="CP437" s="57"/>
      <c r="CQ437" s="57"/>
      <c r="CR437" s="57"/>
      <c r="CS437" s="57"/>
      <c r="CT437" s="57"/>
      <c r="CU437" s="57"/>
      <c r="CV437" s="57"/>
      <c r="CW437" s="57"/>
      <c r="CX437" s="57"/>
      <c r="CY437" s="57"/>
      <c r="CZ437" s="57"/>
      <c r="DA437" s="57"/>
      <c r="DB437" s="57"/>
      <c r="DC437" s="57"/>
      <c r="DD437" s="57"/>
      <c r="DE437" s="57"/>
      <c r="DF437" s="57"/>
      <c r="DG437" s="57"/>
      <c r="DH437" s="57"/>
      <c r="DI437" s="57"/>
      <c r="DJ437" s="57"/>
      <c r="DK437" s="57"/>
      <c r="DL437" s="57"/>
      <c r="DM437" s="57"/>
      <c r="DN437" s="57"/>
      <c r="DO437" s="57"/>
      <c r="DP437" s="57"/>
      <c r="DQ437" s="57"/>
      <c r="DR437" s="57"/>
      <c r="DS437" s="57"/>
      <c r="DT437" s="57"/>
      <c r="DU437" s="57"/>
      <c r="DV437" s="57"/>
      <c r="DW437" s="57"/>
      <c r="DX437" s="57"/>
      <c r="DY437" s="57"/>
      <c r="DZ437" s="57"/>
      <c r="EA437" s="57"/>
      <c r="EB437" s="57"/>
      <c r="EC437" s="57"/>
      <c r="ED437" s="57"/>
      <c r="EE437" s="57"/>
      <c r="EF437" s="57"/>
      <c r="EG437" s="57"/>
      <c r="EH437" s="57"/>
      <c r="EI437" s="57"/>
      <c r="EJ437" s="57"/>
      <c r="EK437" s="57"/>
      <c r="EL437" s="57"/>
      <c r="EM437" s="57"/>
      <c r="EN437" s="57"/>
      <c r="EO437" s="57"/>
      <c r="EP437" s="57"/>
      <c r="EQ437" s="57"/>
      <c r="ER437" s="57"/>
      <c r="ES437" s="57"/>
      <c r="ET437" s="57"/>
      <c r="EU437" s="57"/>
      <c r="EV437" s="57"/>
      <c r="EW437" s="57"/>
      <c r="EX437" s="57"/>
      <c r="EY437" s="57"/>
      <c r="EZ437" s="57"/>
      <c r="FA437" s="57"/>
      <c r="FB437" s="57"/>
      <c r="FC437" s="57"/>
      <c r="FD437" s="57"/>
      <c r="FE437" s="57"/>
      <c r="FF437" s="57"/>
      <c r="FG437" s="57"/>
      <c r="FH437" s="57"/>
      <c r="FI437" s="57"/>
      <c r="FJ437" s="57"/>
      <c r="FK437" s="57"/>
      <c r="FL437" s="57"/>
      <c r="FM437" s="57"/>
      <c r="FN437" s="57"/>
      <c r="FO437" s="57"/>
      <c r="FP437" s="57"/>
      <c r="FQ437" s="57"/>
      <c r="FR437" s="57"/>
      <c r="FS437" s="57"/>
      <c r="FT437" s="57"/>
      <c r="FU437" s="57"/>
      <c r="FV437" s="57"/>
      <c r="FW437" s="57"/>
      <c r="FX437" s="57"/>
      <c r="FY437" s="57"/>
      <c r="FZ437" s="57"/>
      <c r="GA437" s="57"/>
      <c r="GB437" s="57"/>
      <c r="GC437" s="57"/>
      <c r="GD437" s="57"/>
      <c r="GE437" s="57"/>
      <c r="GF437" s="57"/>
      <c r="GG437" s="57"/>
      <c r="GH437" s="57"/>
      <c r="GI437" s="57"/>
      <c r="GJ437" s="57"/>
      <c r="GK437" s="57"/>
      <c r="GL437" s="57"/>
      <c r="GM437" s="57"/>
      <c r="GN437" s="57"/>
      <c r="GO437" s="57"/>
      <c r="GP437" s="57"/>
      <c r="GQ437" s="57"/>
      <c r="GR437" s="57"/>
      <c r="GS437" s="57"/>
      <c r="GT437" s="57"/>
      <c r="GU437" s="57"/>
      <c r="GV437" s="57"/>
      <c r="GW437" s="57"/>
      <c r="GX437" s="57"/>
      <c r="GY437" s="57"/>
      <c r="GZ437" s="57"/>
      <c r="HA437" s="57"/>
      <c r="HB437" s="57"/>
      <c r="HC437" s="57"/>
      <c r="HD437" s="57"/>
      <c r="HE437" s="57"/>
      <c r="HF437" s="57"/>
      <c r="HG437" s="57"/>
      <c r="HH437" s="57"/>
      <c r="HI437" s="57"/>
      <c r="HJ437" s="57"/>
      <c r="HK437" s="57"/>
      <c r="HL437" s="57"/>
      <c r="HM437" s="57"/>
      <c r="HN437" s="57"/>
      <c r="HO437" s="57"/>
      <c r="HP437" s="57"/>
      <c r="HQ437" s="57"/>
      <c r="HR437" s="57"/>
      <c r="HS437" s="57"/>
      <c r="HT437" s="57"/>
      <c r="HU437" s="57"/>
      <c r="HV437" s="57"/>
      <c r="HW437" s="57"/>
      <c r="HX437" s="57"/>
      <c r="HY437" s="57"/>
      <c r="HZ437" s="57"/>
      <c r="IA437" s="57"/>
      <c r="IB437" s="57"/>
      <c r="IC437" s="57"/>
      <c r="ID437" s="57"/>
      <c r="IE437" s="57"/>
      <c r="IF437" s="57"/>
      <c r="IG437" s="57"/>
      <c r="IH437" s="57"/>
      <c r="II437" s="57"/>
      <c r="IJ437" s="57"/>
      <c r="IK437" s="57"/>
      <c r="IL437" s="57"/>
      <c r="IM437" s="57"/>
      <c r="IN437" s="57"/>
      <c r="IO437" s="57"/>
      <c r="IP437" s="57"/>
      <c r="IQ437" s="57"/>
      <c r="IR437" s="57"/>
      <c r="IS437" s="57"/>
      <c r="IT437" s="57"/>
      <c r="IU437" s="57"/>
    </row>
    <row r="438" spans="1:255" s="332" customFormat="1" ht="12.75">
      <c r="A438" s="57" t="s">
        <v>1611</v>
      </c>
      <c r="B438" s="68"/>
      <c r="C438" s="55">
        <v>11</v>
      </c>
      <c r="D438" s="55">
        <v>100</v>
      </c>
      <c r="E438" s="186" t="s">
        <v>1299</v>
      </c>
      <c r="F438" s="201" t="s">
        <v>1137</v>
      </c>
      <c r="G438" s="186" t="s">
        <v>1872</v>
      </c>
      <c r="H438" s="55" t="s">
        <v>2252</v>
      </c>
      <c r="I438" s="55" t="s">
        <v>1255</v>
      </c>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H438" s="57"/>
      <c r="CI438" s="57"/>
      <c r="CJ438" s="57"/>
      <c r="CK438" s="57"/>
      <c r="CL438" s="57"/>
      <c r="CM438" s="57"/>
      <c r="CN438" s="57"/>
      <c r="CO438" s="57"/>
      <c r="CP438" s="57"/>
      <c r="CQ438" s="57"/>
      <c r="CR438" s="57"/>
      <c r="CS438" s="57"/>
      <c r="CT438" s="57"/>
      <c r="CU438" s="57"/>
      <c r="CV438" s="57"/>
      <c r="CW438" s="57"/>
      <c r="CX438" s="57"/>
      <c r="CY438" s="57"/>
      <c r="CZ438" s="57"/>
      <c r="DA438" s="57"/>
      <c r="DB438" s="57"/>
      <c r="DC438" s="57"/>
      <c r="DD438" s="57"/>
      <c r="DE438" s="57"/>
      <c r="DF438" s="57"/>
      <c r="DG438" s="57"/>
      <c r="DH438" s="57"/>
      <c r="DI438" s="57"/>
      <c r="DJ438" s="57"/>
      <c r="DK438" s="57"/>
      <c r="DL438" s="57"/>
      <c r="DM438" s="57"/>
      <c r="DN438" s="57"/>
      <c r="DO438" s="57"/>
      <c r="DP438" s="57"/>
      <c r="DQ438" s="57"/>
      <c r="DR438" s="57"/>
      <c r="DS438" s="57"/>
      <c r="DT438" s="57"/>
      <c r="DU438" s="57"/>
      <c r="DV438" s="57"/>
      <c r="DW438" s="57"/>
      <c r="DX438" s="57"/>
      <c r="DY438" s="57"/>
      <c r="DZ438" s="57"/>
      <c r="EA438" s="57"/>
      <c r="EB438" s="57"/>
      <c r="EC438" s="57"/>
      <c r="ED438" s="57"/>
      <c r="EE438" s="57"/>
      <c r="EF438" s="57"/>
      <c r="EG438" s="57"/>
      <c r="EH438" s="57"/>
      <c r="EI438" s="57"/>
      <c r="EJ438" s="57"/>
      <c r="EK438" s="57"/>
      <c r="EL438" s="57"/>
      <c r="EM438" s="57"/>
      <c r="EN438" s="57"/>
      <c r="EO438" s="57"/>
      <c r="EP438" s="57"/>
      <c r="EQ438" s="57"/>
      <c r="ER438" s="57"/>
      <c r="ES438" s="57"/>
      <c r="ET438" s="57"/>
      <c r="EU438" s="57"/>
      <c r="EV438" s="57"/>
      <c r="EW438" s="57"/>
      <c r="EX438" s="57"/>
      <c r="EY438" s="57"/>
      <c r="EZ438" s="57"/>
      <c r="FA438" s="57"/>
      <c r="FB438" s="57"/>
      <c r="FC438" s="57"/>
      <c r="FD438" s="57"/>
      <c r="FE438" s="57"/>
      <c r="FF438" s="57"/>
      <c r="FG438" s="57"/>
      <c r="FH438" s="57"/>
      <c r="FI438" s="57"/>
      <c r="FJ438" s="57"/>
      <c r="FK438" s="57"/>
      <c r="FL438" s="57"/>
      <c r="FM438" s="57"/>
      <c r="FN438" s="57"/>
      <c r="FO438" s="57"/>
      <c r="FP438" s="57"/>
      <c r="FQ438" s="57"/>
      <c r="FR438" s="57"/>
      <c r="FS438" s="57"/>
      <c r="FT438" s="57"/>
      <c r="FU438" s="57"/>
      <c r="FV438" s="57"/>
      <c r="FW438" s="57"/>
      <c r="FX438" s="57"/>
      <c r="FY438" s="57"/>
      <c r="FZ438" s="57"/>
      <c r="GA438" s="57"/>
      <c r="GB438" s="57"/>
      <c r="GC438" s="57"/>
      <c r="GD438" s="57"/>
      <c r="GE438" s="57"/>
      <c r="GF438" s="57"/>
      <c r="GG438" s="57"/>
      <c r="GH438" s="57"/>
      <c r="GI438" s="57"/>
      <c r="GJ438" s="57"/>
      <c r="GK438" s="57"/>
      <c r="GL438" s="57"/>
      <c r="GM438" s="57"/>
      <c r="GN438" s="57"/>
      <c r="GO438" s="57"/>
      <c r="GP438" s="57"/>
      <c r="GQ438" s="57"/>
      <c r="GR438" s="57"/>
      <c r="GS438" s="57"/>
      <c r="GT438" s="57"/>
      <c r="GU438" s="57"/>
      <c r="GV438" s="57"/>
      <c r="GW438" s="57"/>
      <c r="GX438" s="57"/>
      <c r="GY438" s="57"/>
      <c r="GZ438" s="57"/>
      <c r="HA438" s="57"/>
      <c r="HB438" s="57"/>
      <c r="HC438" s="57"/>
      <c r="HD438" s="57"/>
      <c r="HE438" s="57"/>
      <c r="HF438" s="57"/>
      <c r="HG438" s="57"/>
      <c r="HH438" s="57"/>
      <c r="HI438" s="57"/>
      <c r="HJ438" s="57"/>
      <c r="HK438" s="57"/>
      <c r="HL438" s="57"/>
      <c r="HM438" s="57"/>
      <c r="HN438" s="57"/>
      <c r="HO438" s="57"/>
      <c r="HP438" s="57"/>
      <c r="HQ438" s="57"/>
      <c r="HR438" s="57"/>
      <c r="HS438" s="57"/>
      <c r="HT438" s="57"/>
      <c r="HU438" s="57"/>
      <c r="HV438" s="57"/>
      <c r="HW438" s="57"/>
      <c r="HX438" s="57"/>
      <c r="HY438" s="57"/>
      <c r="HZ438" s="57"/>
      <c r="IA438" s="57"/>
      <c r="IB438" s="57"/>
      <c r="IC438" s="57"/>
      <c r="ID438" s="57"/>
      <c r="IE438" s="57"/>
      <c r="IF438" s="57"/>
      <c r="IG438" s="57"/>
      <c r="IH438" s="57"/>
      <c r="II438" s="57"/>
      <c r="IJ438" s="57"/>
      <c r="IK438" s="57"/>
      <c r="IL438" s="57"/>
      <c r="IM438" s="57"/>
      <c r="IN438" s="57"/>
      <c r="IO438" s="57"/>
      <c r="IP438" s="57"/>
      <c r="IQ438" s="57"/>
      <c r="IR438" s="57"/>
      <c r="IS438" s="57"/>
      <c r="IT438" s="57"/>
      <c r="IU438" s="57"/>
    </row>
    <row r="439" spans="1:255" s="332" customFormat="1" ht="12.75">
      <c r="A439" s="57" t="s">
        <v>1611</v>
      </c>
      <c r="B439" s="68" t="s">
        <v>1639</v>
      </c>
      <c r="C439" s="55">
        <v>11</v>
      </c>
      <c r="D439" s="55">
        <v>100</v>
      </c>
      <c r="E439" s="186" t="s">
        <v>1303</v>
      </c>
      <c r="F439" s="201" t="s">
        <v>1138</v>
      </c>
      <c r="G439" s="186" t="s">
        <v>1871</v>
      </c>
      <c r="H439" s="55" t="s">
        <v>1639</v>
      </c>
      <c r="I439" s="55" t="s">
        <v>1255</v>
      </c>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H439" s="57"/>
      <c r="CI439" s="57"/>
      <c r="CJ439" s="57"/>
      <c r="CK439" s="57"/>
      <c r="CL439" s="57"/>
      <c r="CM439" s="57"/>
      <c r="CN439" s="57"/>
      <c r="CO439" s="57"/>
      <c r="CP439" s="57"/>
      <c r="CQ439" s="57"/>
      <c r="CR439" s="57"/>
      <c r="CS439" s="57"/>
      <c r="CT439" s="57"/>
      <c r="CU439" s="57"/>
      <c r="CV439" s="57"/>
      <c r="CW439" s="57"/>
      <c r="CX439" s="57"/>
      <c r="CY439" s="57"/>
      <c r="CZ439" s="57"/>
      <c r="DA439" s="57"/>
      <c r="DB439" s="57"/>
      <c r="DC439" s="57"/>
      <c r="DD439" s="57"/>
      <c r="DE439" s="57"/>
      <c r="DF439" s="57"/>
      <c r="DG439" s="57"/>
      <c r="DH439" s="57"/>
      <c r="DI439" s="57"/>
      <c r="DJ439" s="57"/>
      <c r="DK439" s="57"/>
      <c r="DL439" s="57"/>
      <c r="DM439" s="57"/>
      <c r="DN439" s="57"/>
      <c r="DO439" s="57"/>
      <c r="DP439" s="57"/>
      <c r="DQ439" s="57"/>
      <c r="DR439" s="57"/>
      <c r="DS439" s="57"/>
      <c r="DT439" s="57"/>
      <c r="DU439" s="57"/>
      <c r="DV439" s="57"/>
      <c r="DW439" s="57"/>
      <c r="DX439" s="57"/>
      <c r="DY439" s="57"/>
      <c r="DZ439" s="57"/>
      <c r="EA439" s="57"/>
      <c r="EB439" s="57"/>
      <c r="EC439" s="57"/>
      <c r="ED439" s="57"/>
      <c r="EE439" s="57"/>
      <c r="EF439" s="57"/>
      <c r="EG439" s="57"/>
      <c r="EH439" s="57"/>
      <c r="EI439" s="57"/>
      <c r="EJ439" s="57"/>
      <c r="EK439" s="57"/>
      <c r="EL439" s="57"/>
      <c r="EM439" s="57"/>
      <c r="EN439" s="57"/>
      <c r="EO439" s="57"/>
      <c r="EP439" s="57"/>
      <c r="EQ439" s="57"/>
      <c r="ER439" s="57"/>
      <c r="ES439" s="57"/>
      <c r="ET439" s="57"/>
      <c r="EU439" s="57"/>
      <c r="EV439" s="57"/>
      <c r="EW439" s="57"/>
      <c r="EX439" s="57"/>
      <c r="EY439" s="57"/>
      <c r="EZ439" s="57"/>
      <c r="FA439" s="57"/>
      <c r="FB439" s="57"/>
      <c r="FC439" s="57"/>
      <c r="FD439" s="57"/>
      <c r="FE439" s="57"/>
      <c r="FF439" s="57"/>
      <c r="FG439" s="57"/>
      <c r="FH439" s="57"/>
      <c r="FI439" s="57"/>
      <c r="FJ439" s="57"/>
      <c r="FK439" s="57"/>
      <c r="FL439" s="57"/>
      <c r="FM439" s="57"/>
      <c r="FN439" s="57"/>
      <c r="FO439" s="57"/>
      <c r="FP439" s="57"/>
      <c r="FQ439" s="57"/>
      <c r="FR439" s="57"/>
      <c r="FS439" s="57"/>
      <c r="FT439" s="57"/>
      <c r="FU439" s="57"/>
      <c r="FV439" s="57"/>
      <c r="FW439" s="57"/>
      <c r="FX439" s="57"/>
      <c r="FY439" s="57"/>
      <c r="FZ439" s="57"/>
      <c r="GA439" s="57"/>
      <c r="GB439" s="57"/>
      <c r="GC439" s="57"/>
      <c r="GD439" s="57"/>
      <c r="GE439" s="57"/>
      <c r="GF439" s="57"/>
      <c r="GG439" s="57"/>
      <c r="GH439" s="57"/>
      <c r="GI439" s="57"/>
      <c r="GJ439" s="57"/>
      <c r="GK439" s="57"/>
      <c r="GL439" s="57"/>
      <c r="GM439" s="57"/>
      <c r="GN439" s="57"/>
      <c r="GO439" s="57"/>
      <c r="GP439" s="57"/>
      <c r="GQ439" s="57"/>
      <c r="GR439" s="57"/>
      <c r="GS439" s="57"/>
      <c r="GT439" s="57"/>
      <c r="GU439" s="57"/>
      <c r="GV439" s="57"/>
      <c r="GW439" s="57"/>
      <c r="GX439" s="57"/>
      <c r="GY439" s="57"/>
      <c r="GZ439" s="57"/>
      <c r="HA439" s="57"/>
      <c r="HB439" s="57"/>
      <c r="HC439" s="57"/>
      <c r="HD439" s="57"/>
      <c r="HE439" s="57"/>
      <c r="HF439" s="57"/>
      <c r="HG439" s="57"/>
      <c r="HH439" s="57"/>
      <c r="HI439" s="57"/>
      <c r="HJ439" s="57"/>
      <c r="HK439" s="57"/>
      <c r="HL439" s="57"/>
      <c r="HM439" s="57"/>
      <c r="HN439" s="57"/>
      <c r="HO439" s="57"/>
      <c r="HP439" s="57"/>
      <c r="HQ439" s="57"/>
      <c r="HR439" s="57"/>
      <c r="HS439" s="57"/>
      <c r="HT439" s="57"/>
      <c r="HU439" s="57"/>
      <c r="HV439" s="57"/>
      <c r="HW439" s="57"/>
      <c r="HX439" s="57"/>
      <c r="HY439" s="57"/>
      <c r="HZ439" s="57"/>
      <c r="IA439" s="57"/>
      <c r="IB439" s="57"/>
      <c r="IC439" s="57"/>
      <c r="ID439" s="57"/>
      <c r="IE439" s="57"/>
      <c r="IF439" s="57"/>
      <c r="IG439" s="57"/>
      <c r="IH439" s="57"/>
      <c r="II439" s="57"/>
      <c r="IJ439" s="57"/>
      <c r="IK439" s="57"/>
      <c r="IL439" s="57"/>
      <c r="IM439" s="57"/>
      <c r="IN439" s="57"/>
      <c r="IO439" s="57"/>
      <c r="IP439" s="57"/>
      <c r="IQ439" s="57"/>
      <c r="IR439" s="57"/>
      <c r="IS439" s="57"/>
      <c r="IT439" s="57"/>
      <c r="IU439" s="57"/>
    </row>
    <row r="440" spans="1:255" s="332" customFormat="1" ht="12.75">
      <c r="A440" s="57" t="s">
        <v>1611</v>
      </c>
      <c r="B440" s="68"/>
      <c r="C440" s="55">
        <v>11</v>
      </c>
      <c r="D440" s="55">
        <v>100</v>
      </c>
      <c r="E440" s="186" t="s">
        <v>1304</v>
      </c>
      <c r="F440" s="201" t="s">
        <v>1139</v>
      </c>
      <c r="G440" s="186" t="s">
        <v>1872</v>
      </c>
      <c r="H440" s="55" t="s">
        <v>1639</v>
      </c>
      <c r="I440" s="55" t="s">
        <v>1255</v>
      </c>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H440" s="57"/>
      <c r="CI440" s="57"/>
      <c r="CJ440" s="57"/>
      <c r="CK440" s="57"/>
      <c r="CL440" s="57"/>
      <c r="CM440" s="57"/>
      <c r="CN440" s="57"/>
      <c r="CO440" s="57"/>
      <c r="CP440" s="57"/>
      <c r="CQ440" s="57"/>
      <c r="CR440" s="57"/>
      <c r="CS440" s="57"/>
      <c r="CT440" s="57"/>
      <c r="CU440" s="57"/>
      <c r="CV440" s="57"/>
      <c r="CW440" s="57"/>
      <c r="CX440" s="57"/>
      <c r="CY440" s="57"/>
      <c r="CZ440" s="57"/>
      <c r="DA440" s="57"/>
      <c r="DB440" s="57"/>
      <c r="DC440" s="57"/>
      <c r="DD440" s="57"/>
      <c r="DE440" s="57"/>
      <c r="DF440" s="57"/>
      <c r="DG440" s="57"/>
      <c r="DH440" s="57"/>
      <c r="DI440" s="57"/>
      <c r="DJ440" s="57"/>
      <c r="DK440" s="57"/>
      <c r="DL440" s="57"/>
      <c r="DM440" s="57"/>
      <c r="DN440" s="57"/>
      <c r="DO440" s="57"/>
      <c r="DP440" s="57"/>
      <c r="DQ440" s="57"/>
      <c r="DR440" s="57"/>
      <c r="DS440" s="57"/>
      <c r="DT440" s="57"/>
      <c r="DU440" s="57"/>
      <c r="DV440" s="57"/>
      <c r="DW440" s="57"/>
      <c r="DX440" s="57"/>
      <c r="DY440" s="57"/>
      <c r="DZ440" s="57"/>
      <c r="EA440" s="57"/>
      <c r="EB440" s="57"/>
      <c r="EC440" s="57"/>
      <c r="ED440" s="57"/>
      <c r="EE440" s="57"/>
      <c r="EF440" s="57"/>
      <c r="EG440" s="57"/>
      <c r="EH440" s="57"/>
      <c r="EI440" s="57"/>
      <c r="EJ440" s="57"/>
      <c r="EK440" s="57"/>
      <c r="EL440" s="57"/>
      <c r="EM440" s="57"/>
      <c r="EN440" s="57"/>
      <c r="EO440" s="57"/>
      <c r="EP440" s="57"/>
      <c r="EQ440" s="57"/>
      <c r="ER440" s="57"/>
      <c r="ES440" s="57"/>
      <c r="ET440" s="57"/>
      <c r="EU440" s="57"/>
      <c r="EV440" s="57"/>
      <c r="EW440" s="57"/>
      <c r="EX440" s="57"/>
      <c r="EY440" s="57"/>
      <c r="EZ440" s="57"/>
      <c r="FA440" s="57"/>
      <c r="FB440" s="57"/>
      <c r="FC440" s="57"/>
      <c r="FD440" s="57"/>
      <c r="FE440" s="57"/>
      <c r="FF440" s="57"/>
      <c r="FG440" s="57"/>
      <c r="FH440" s="57"/>
      <c r="FI440" s="57"/>
      <c r="FJ440" s="57"/>
      <c r="FK440" s="57"/>
      <c r="FL440" s="57"/>
      <c r="FM440" s="57"/>
      <c r="FN440" s="57"/>
      <c r="FO440" s="57"/>
      <c r="FP440" s="57"/>
      <c r="FQ440" s="57"/>
      <c r="FR440" s="57"/>
      <c r="FS440" s="57"/>
      <c r="FT440" s="57"/>
      <c r="FU440" s="57"/>
      <c r="FV440" s="57"/>
      <c r="FW440" s="57"/>
      <c r="FX440" s="57"/>
      <c r="FY440" s="57"/>
      <c r="FZ440" s="57"/>
      <c r="GA440" s="57"/>
      <c r="GB440" s="57"/>
      <c r="GC440" s="57"/>
      <c r="GD440" s="57"/>
      <c r="GE440" s="57"/>
      <c r="GF440" s="57"/>
      <c r="GG440" s="57"/>
      <c r="GH440" s="57"/>
      <c r="GI440" s="57"/>
      <c r="GJ440" s="57"/>
      <c r="GK440" s="57"/>
      <c r="GL440" s="57"/>
      <c r="GM440" s="57"/>
      <c r="GN440" s="57"/>
      <c r="GO440" s="57"/>
      <c r="GP440" s="57"/>
      <c r="GQ440" s="57"/>
      <c r="GR440" s="57"/>
      <c r="GS440" s="57"/>
      <c r="GT440" s="57"/>
      <c r="GU440" s="57"/>
      <c r="GV440" s="57"/>
      <c r="GW440" s="57"/>
      <c r="GX440" s="57"/>
      <c r="GY440" s="57"/>
      <c r="GZ440" s="57"/>
      <c r="HA440" s="57"/>
      <c r="HB440" s="57"/>
      <c r="HC440" s="57"/>
      <c r="HD440" s="57"/>
      <c r="HE440" s="57"/>
      <c r="HF440" s="57"/>
      <c r="HG440" s="57"/>
      <c r="HH440" s="57"/>
      <c r="HI440" s="57"/>
      <c r="HJ440" s="57"/>
      <c r="HK440" s="57"/>
      <c r="HL440" s="57"/>
      <c r="HM440" s="57"/>
      <c r="HN440" s="57"/>
      <c r="HO440" s="57"/>
      <c r="HP440" s="57"/>
      <c r="HQ440" s="57"/>
      <c r="HR440" s="57"/>
      <c r="HS440" s="57"/>
      <c r="HT440" s="57"/>
      <c r="HU440" s="57"/>
      <c r="HV440" s="57"/>
      <c r="HW440" s="57"/>
      <c r="HX440" s="57"/>
      <c r="HY440" s="57"/>
      <c r="HZ440" s="57"/>
      <c r="IA440" s="57"/>
      <c r="IB440" s="57"/>
      <c r="IC440" s="57"/>
      <c r="ID440" s="57"/>
      <c r="IE440" s="57"/>
      <c r="IF440" s="57"/>
      <c r="IG440" s="57"/>
      <c r="IH440" s="57"/>
      <c r="II440" s="57"/>
      <c r="IJ440" s="57"/>
      <c r="IK440" s="57"/>
      <c r="IL440" s="57"/>
      <c r="IM440" s="57"/>
      <c r="IN440" s="57"/>
      <c r="IO440" s="57"/>
      <c r="IP440" s="57"/>
      <c r="IQ440" s="57"/>
      <c r="IR440" s="57"/>
      <c r="IS440" s="57"/>
      <c r="IT440" s="57"/>
      <c r="IU440" s="57"/>
    </row>
    <row r="441" spans="1:255" s="332" customFormat="1" ht="12.75">
      <c r="A441" s="57" t="s">
        <v>1611</v>
      </c>
      <c r="B441" s="68" t="s">
        <v>1627</v>
      </c>
      <c r="C441" s="55">
        <v>11</v>
      </c>
      <c r="D441" s="55"/>
      <c r="E441" s="187" t="s">
        <v>1302</v>
      </c>
      <c r="F441" s="200" t="s">
        <v>1140</v>
      </c>
      <c r="G441" s="55"/>
      <c r="H441" s="55" t="s">
        <v>2246</v>
      </c>
      <c r="I441" s="55" t="s">
        <v>1228</v>
      </c>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H441" s="57"/>
      <c r="CI441" s="57"/>
      <c r="CJ441" s="57"/>
      <c r="CK441" s="57"/>
      <c r="CL441" s="57"/>
      <c r="CM441" s="57"/>
      <c r="CN441" s="57"/>
      <c r="CO441" s="57"/>
      <c r="CP441" s="57"/>
      <c r="CQ441" s="57"/>
      <c r="CR441" s="57"/>
      <c r="CS441" s="57"/>
      <c r="CT441" s="57"/>
      <c r="CU441" s="57"/>
      <c r="CV441" s="57"/>
      <c r="CW441" s="57"/>
      <c r="CX441" s="57"/>
      <c r="CY441" s="57"/>
      <c r="CZ441" s="57"/>
      <c r="DA441" s="57"/>
      <c r="DB441" s="57"/>
      <c r="DC441" s="57"/>
      <c r="DD441" s="57"/>
      <c r="DE441" s="57"/>
      <c r="DF441" s="57"/>
      <c r="DG441" s="57"/>
      <c r="DH441" s="57"/>
      <c r="DI441" s="57"/>
      <c r="DJ441" s="57"/>
      <c r="DK441" s="57"/>
      <c r="DL441" s="57"/>
      <c r="DM441" s="57"/>
      <c r="DN441" s="57"/>
      <c r="DO441" s="57"/>
      <c r="DP441" s="57"/>
      <c r="DQ441" s="57"/>
      <c r="DR441" s="57"/>
      <c r="DS441" s="57"/>
      <c r="DT441" s="57"/>
      <c r="DU441" s="57"/>
      <c r="DV441" s="57"/>
      <c r="DW441" s="57"/>
      <c r="DX441" s="57"/>
      <c r="DY441" s="57"/>
      <c r="DZ441" s="57"/>
      <c r="EA441" s="57"/>
      <c r="EB441" s="57"/>
      <c r="EC441" s="57"/>
      <c r="ED441" s="57"/>
      <c r="EE441" s="57"/>
      <c r="EF441" s="57"/>
      <c r="EG441" s="57"/>
      <c r="EH441" s="57"/>
      <c r="EI441" s="57"/>
      <c r="EJ441" s="57"/>
      <c r="EK441" s="57"/>
      <c r="EL441" s="57"/>
      <c r="EM441" s="57"/>
      <c r="EN441" s="57"/>
      <c r="EO441" s="57"/>
      <c r="EP441" s="57"/>
      <c r="EQ441" s="57"/>
      <c r="ER441" s="57"/>
      <c r="ES441" s="57"/>
      <c r="ET441" s="57"/>
      <c r="EU441" s="57"/>
      <c r="EV441" s="57"/>
      <c r="EW441" s="57"/>
      <c r="EX441" s="57"/>
      <c r="EY441" s="57"/>
      <c r="EZ441" s="57"/>
      <c r="FA441" s="57"/>
      <c r="FB441" s="57"/>
      <c r="FC441" s="57"/>
      <c r="FD441" s="57"/>
      <c r="FE441" s="57"/>
      <c r="FF441" s="57"/>
      <c r="FG441" s="57"/>
      <c r="FH441" s="57"/>
      <c r="FI441" s="57"/>
      <c r="FJ441" s="57"/>
      <c r="FK441" s="57"/>
      <c r="FL441" s="57"/>
      <c r="FM441" s="57"/>
      <c r="FN441" s="57"/>
      <c r="FO441" s="57"/>
      <c r="FP441" s="57"/>
      <c r="FQ441" s="57"/>
      <c r="FR441" s="57"/>
      <c r="FS441" s="57"/>
      <c r="FT441" s="57"/>
      <c r="FU441" s="57"/>
      <c r="FV441" s="57"/>
      <c r="FW441" s="57"/>
      <c r="FX441" s="57"/>
      <c r="FY441" s="57"/>
      <c r="FZ441" s="57"/>
      <c r="GA441" s="57"/>
      <c r="GB441" s="57"/>
      <c r="GC441" s="57"/>
      <c r="GD441" s="57"/>
      <c r="GE441" s="57"/>
      <c r="GF441" s="57"/>
      <c r="GG441" s="57"/>
      <c r="GH441" s="57"/>
      <c r="GI441" s="57"/>
      <c r="GJ441" s="57"/>
      <c r="GK441" s="57"/>
      <c r="GL441" s="57"/>
      <c r="GM441" s="57"/>
      <c r="GN441" s="57"/>
      <c r="GO441" s="57"/>
      <c r="GP441" s="57"/>
      <c r="GQ441" s="57"/>
      <c r="GR441" s="57"/>
      <c r="GS441" s="57"/>
      <c r="GT441" s="57"/>
      <c r="GU441" s="57"/>
      <c r="GV441" s="57"/>
      <c r="GW441" s="57"/>
      <c r="GX441" s="57"/>
      <c r="GY441" s="57"/>
      <c r="GZ441" s="57"/>
      <c r="HA441" s="57"/>
      <c r="HB441" s="57"/>
      <c r="HC441" s="57"/>
      <c r="HD441" s="57"/>
      <c r="HE441" s="57"/>
      <c r="HF441" s="57"/>
      <c r="HG441" s="57"/>
      <c r="HH441" s="57"/>
      <c r="HI441" s="57"/>
      <c r="HJ441" s="57"/>
      <c r="HK441" s="57"/>
      <c r="HL441" s="57"/>
      <c r="HM441" s="57"/>
      <c r="HN441" s="57"/>
      <c r="HO441" s="57"/>
      <c r="HP441" s="57"/>
      <c r="HQ441" s="57"/>
      <c r="HR441" s="57"/>
      <c r="HS441" s="57"/>
      <c r="HT441" s="57"/>
      <c r="HU441" s="57"/>
      <c r="HV441" s="57"/>
      <c r="HW441" s="57"/>
      <c r="HX441" s="57"/>
      <c r="HY441" s="57"/>
      <c r="HZ441" s="57"/>
      <c r="IA441" s="57"/>
      <c r="IB441" s="57"/>
      <c r="IC441" s="57"/>
      <c r="ID441" s="57"/>
      <c r="IE441" s="57"/>
      <c r="IF441" s="57"/>
      <c r="IG441" s="57"/>
      <c r="IH441" s="57"/>
      <c r="II441" s="57"/>
      <c r="IJ441" s="57"/>
      <c r="IK441" s="57"/>
      <c r="IL441" s="57"/>
      <c r="IM441" s="57"/>
      <c r="IN441" s="57"/>
      <c r="IO441" s="57"/>
      <c r="IP441" s="57"/>
      <c r="IQ441" s="57"/>
      <c r="IR441" s="57"/>
      <c r="IS441" s="57"/>
      <c r="IT441" s="57"/>
      <c r="IU441" s="57"/>
    </row>
    <row r="442" spans="1:255" s="332" customFormat="1" ht="12.75">
      <c r="A442" s="57" t="s">
        <v>1611</v>
      </c>
      <c r="B442" s="58"/>
      <c r="C442" s="55">
        <v>11</v>
      </c>
      <c r="D442" s="55"/>
      <c r="E442" s="186" t="s">
        <v>1301</v>
      </c>
      <c r="F442" s="201" t="s">
        <v>1141</v>
      </c>
      <c r="G442" s="55"/>
      <c r="H442" s="55" t="s">
        <v>1639</v>
      </c>
      <c r="I442" s="55" t="s">
        <v>1227</v>
      </c>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H442" s="57"/>
      <c r="CI442" s="57"/>
      <c r="CJ442" s="57"/>
      <c r="CK442" s="57"/>
      <c r="CL442" s="57"/>
      <c r="CM442" s="57"/>
      <c r="CN442" s="57"/>
      <c r="CO442" s="57"/>
      <c r="CP442" s="57"/>
      <c r="CQ442" s="57"/>
      <c r="CR442" s="57"/>
      <c r="CS442" s="57"/>
      <c r="CT442" s="57"/>
      <c r="CU442" s="57"/>
      <c r="CV442" s="57"/>
      <c r="CW442" s="57"/>
      <c r="CX442" s="57"/>
      <c r="CY442" s="57"/>
      <c r="CZ442" s="57"/>
      <c r="DA442" s="57"/>
      <c r="DB442" s="57"/>
      <c r="DC442" s="57"/>
      <c r="DD442" s="57"/>
      <c r="DE442" s="57"/>
      <c r="DF442" s="57"/>
      <c r="DG442" s="57"/>
      <c r="DH442" s="57"/>
      <c r="DI442" s="57"/>
      <c r="DJ442" s="57"/>
      <c r="DK442" s="57"/>
      <c r="DL442" s="57"/>
      <c r="DM442" s="57"/>
      <c r="DN442" s="57"/>
      <c r="DO442" s="57"/>
      <c r="DP442" s="57"/>
      <c r="DQ442" s="57"/>
      <c r="DR442" s="57"/>
      <c r="DS442" s="57"/>
      <c r="DT442" s="57"/>
      <c r="DU442" s="57"/>
      <c r="DV442" s="57"/>
      <c r="DW442" s="57"/>
      <c r="DX442" s="57"/>
      <c r="DY442" s="57"/>
      <c r="DZ442" s="57"/>
      <c r="EA442" s="57"/>
      <c r="EB442" s="57"/>
      <c r="EC442" s="57"/>
      <c r="ED442" s="57"/>
      <c r="EE442" s="57"/>
      <c r="EF442" s="57"/>
      <c r="EG442" s="57"/>
      <c r="EH442" s="57"/>
      <c r="EI442" s="57"/>
      <c r="EJ442" s="57"/>
      <c r="EK442" s="57"/>
      <c r="EL442" s="57"/>
      <c r="EM442" s="57"/>
      <c r="EN442" s="57"/>
      <c r="EO442" s="57"/>
      <c r="EP442" s="57"/>
      <c r="EQ442" s="57"/>
      <c r="ER442" s="57"/>
      <c r="ES442" s="57"/>
      <c r="ET442" s="57"/>
      <c r="EU442" s="57"/>
      <c r="EV442" s="57"/>
      <c r="EW442" s="57"/>
      <c r="EX442" s="57"/>
      <c r="EY442" s="57"/>
      <c r="EZ442" s="57"/>
      <c r="FA442" s="57"/>
      <c r="FB442" s="57"/>
      <c r="FC442" s="57"/>
      <c r="FD442" s="57"/>
      <c r="FE442" s="57"/>
      <c r="FF442" s="57"/>
      <c r="FG442" s="57"/>
      <c r="FH442" s="57"/>
      <c r="FI442" s="57"/>
      <c r="FJ442" s="57"/>
      <c r="FK442" s="57"/>
      <c r="FL442" s="57"/>
      <c r="FM442" s="57"/>
      <c r="FN442" s="57"/>
      <c r="FO442" s="57"/>
      <c r="FP442" s="57"/>
      <c r="FQ442" s="57"/>
      <c r="FR442" s="57"/>
      <c r="FS442" s="57"/>
      <c r="FT442" s="57"/>
      <c r="FU442" s="57"/>
      <c r="FV442" s="57"/>
      <c r="FW442" s="57"/>
      <c r="FX442" s="57"/>
      <c r="FY442" s="57"/>
      <c r="FZ442" s="57"/>
      <c r="GA442" s="57"/>
      <c r="GB442" s="57"/>
      <c r="GC442" s="57"/>
      <c r="GD442" s="57"/>
      <c r="GE442" s="57"/>
      <c r="GF442" s="57"/>
      <c r="GG442" s="57"/>
      <c r="GH442" s="57"/>
      <c r="GI442" s="57"/>
      <c r="GJ442" s="57"/>
      <c r="GK442" s="57"/>
      <c r="GL442" s="57"/>
      <c r="GM442" s="57"/>
      <c r="GN442" s="57"/>
      <c r="GO442" s="57"/>
      <c r="GP442" s="57"/>
      <c r="GQ442" s="57"/>
      <c r="GR442" s="57"/>
      <c r="GS442" s="57"/>
      <c r="GT442" s="57"/>
      <c r="GU442" s="57"/>
      <c r="GV442" s="57"/>
      <c r="GW442" s="57"/>
      <c r="GX442" s="57"/>
      <c r="GY442" s="57"/>
      <c r="GZ442" s="57"/>
      <c r="HA442" s="57"/>
      <c r="HB442" s="57"/>
      <c r="HC442" s="57"/>
      <c r="HD442" s="57"/>
      <c r="HE442" s="57"/>
      <c r="HF442" s="57"/>
      <c r="HG442" s="57"/>
      <c r="HH442" s="57"/>
      <c r="HI442" s="57"/>
      <c r="HJ442" s="57"/>
      <c r="HK442" s="57"/>
      <c r="HL442" s="57"/>
      <c r="HM442" s="57"/>
      <c r="HN442" s="57"/>
      <c r="HO442" s="57"/>
      <c r="HP442" s="57"/>
      <c r="HQ442" s="57"/>
      <c r="HR442" s="57"/>
      <c r="HS442" s="57"/>
      <c r="HT442" s="57"/>
      <c r="HU442" s="57"/>
      <c r="HV442" s="57"/>
      <c r="HW442" s="57"/>
      <c r="HX442" s="57"/>
      <c r="HY442" s="57"/>
      <c r="HZ442" s="57"/>
      <c r="IA442" s="57"/>
      <c r="IB442" s="57"/>
      <c r="IC442" s="57"/>
      <c r="ID442" s="57"/>
      <c r="IE442" s="57"/>
      <c r="IF442" s="57"/>
      <c r="IG442" s="57"/>
      <c r="IH442" s="57"/>
      <c r="II442" s="57"/>
      <c r="IJ442" s="57"/>
      <c r="IK442" s="57"/>
      <c r="IL442" s="57"/>
      <c r="IM442" s="57"/>
      <c r="IN442" s="57"/>
      <c r="IO442" s="57"/>
      <c r="IP442" s="57"/>
      <c r="IQ442" s="57"/>
      <c r="IR442" s="57"/>
      <c r="IS442" s="57"/>
      <c r="IT442" s="57"/>
      <c r="IU442" s="57"/>
    </row>
    <row r="443" spans="1:255" s="332" customFormat="1" ht="12.75">
      <c r="A443" s="57" t="s">
        <v>1611</v>
      </c>
      <c r="B443" s="58"/>
      <c r="C443" s="55" t="s">
        <v>1889</v>
      </c>
      <c r="D443" s="55"/>
      <c r="E443" s="187" t="s">
        <v>1300</v>
      </c>
      <c r="F443" s="200" t="s">
        <v>1142</v>
      </c>
      <c r="G443" s="55"/>
      <c r="H443" s="55" t="s">
        <v>2252</v>
      </c>
      <c r="I443" s="55" t="s">
        <v>1227</v>
      </c>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H443" s="57"/>
      <c r="CI443" s="57"/>
      <c r="CJ443" s="57"/>
      <c r="CK443" s="57"/>
      <c r="CL443" s="57"/>
      <c r="CM443" s="57"/>
      <c r="CN443" s="57"/>
      <c r="CO443" s="57"/>
      <c r="CP443" s="57"/>
      <c r="CQ443" s="57"/>
      <c r="CR443" s="57"/>
      <c r="CS443" s="57"/>
      <c r="CT443" s="57"/>
      <c r="CU443" s="57"/>
      <c r="CV443" s="57"/>
      <c r="CW443" s="57"/>
      <c r="CX443" s="57"/>
      <c r="CY443" s="57"/>
      <c r="CZ443" s="57"/>
      <c r="DA443" s="57"/>
      <c r="DB443" s="57"/>
      <c r="DC443" s="57"/>
      <c r="DD443" s="57"/>
      <c r="DE443" s="57"/>
      <c r="DF443" s="57"/>
      <c r="DG443" s="57"/>
      <c r="DH443" s="57"/>
      <c r="DI443" s="57"/>
      <c r="DJ443" s="57"/>
      <c r="DK443" s="57"/>
      <c r="DL443" s="57"/>
      <c r="DM443" s="57"/>
      <c r="DN443" s="57"/>
      <c r="DO443" s="57"/>
      <c r="DP443" s="57"/>
      <c r="DQ443" s="57"/>
      <c r="DR443" s="57"/>
      <c r="DS443" s="57"/>
      <c r="DT443" s="57"/>
      <c r="DU443" s="57"/>
      <c r="DV443" s="57"/>
      <c r="DW443" s="57"/>
      <c r="DX443" s="57"/>
      <c r="DY443" s="57"/>
      <c r="DZ443" s="57"/>
      <c r="EA443" s="57"/>
      <c r="EB443" s="57"/>
      <c r="EC443" s="57"/>
      <c r="ED443" s="57"/>
      <c r="EE443" s="57"/>
      <c r="EF443" s="57"/>
      <c r="EG443" s="57"/>
      <c r="EH443" s="57"/>
      <c r="EI443" s="57"/>
      <c r="EJ443" s="57"/>
      <c r="EK443" s="57"/>
      <c r="EL443" s="57"/>
      <c r="EM443" s="57"/>
      <c r="EN443" s="57"/>
      <c r="EO443" s="57"/>
      <c r="EP443" s="57"/>
      <c r="EQ443" s="57"/>
      <c r="ER443" s="57"/>
      <c r="ES443" s="57"/>
      <c r="ET443" s="57"/>
      <c r="EU443" s="57"/>
      <c r="EV443" s="57"/>
      <c r="EW443" s="57"/>
      <c r="EX443" s="57"/>
      <c r="EY443" s="57"/>
      <c r="EZ443" s="57"/>
      <c r="FA443" s="57"/>
      <c r="FB443" s="57"/>
      <c r="FC443" s="57"/>
      <c r="FD443" s="57"/>
      <c r="FE443" s="57"/>
      <c r="FF443" s="57"/>
      <c r="FG443" s="57"/>
      <c r="FH443" s="57"/>
      <c r="FI443" s="57"/>
      <c r="FJ443" s="57"/>
      <c r="FK443" s="57"/>
      <c r="FL443" s="57"/>
      <c r="FM443" s="57"/>
      <c r="FN443" s="57"/>
      <c r="FO443" s="57"/>
      <c r="FP443" s="57"/>
      <c r="FQ443" s="57"/>
      <c r="FR443" s="57"/>
      <c r="FS443" s="57"/>
      <c r="FT443" s="57"/>
      <c r="FU443" s="57"/>
      <c r="FV443" s="57"/>
      <c r="FW443" s="57"/>
      <c r="FX443" s="57"/>
      <c r="FY443" s="57"/>
      <c r="FZ443" s="57"/>
      <c r="GA443" s="57"/>
      <c r="GB443" s="57"/>
      <c r="GC443" s="57"/>
      <c r="GD443" s="57"/>
      <c r="GE443" s="57"/>
      <c r="GF443" s="57"/>
      <c r="GG443" s="57"/>
      <c r="GH443" s="57"/>
      <c r="GI443" s="57"/>
      <c r="GJ443" s="57"/>
      <c r="GK443" s="57"/>
      <c r="GL443" s="57"/>
      <c r="GM443" s="57"/>
      <c r="GN443" s="57"/>
      <c r="GO443" s="57"/>
      <c r="GP443" s="57"/>
      <c r="GQ443" s="57"/>
      <c r="GR443" s="57"/>
      <c r="GS443" s="57"/>
      <c r="GT443" s="57"/>
      <c r="GU443" s="57"/>
      <c r="GV443" s="57"/>
      <c r="GW443" s="57"/>
      <c r="GX443" s="57"/>
      <c r="GY443" s="57"/>
      <c r="GZ443" s="57"/>
      <c r="HA443" s="57"/>
      <c r="HB443" s="57"/>
      <c r="HC443" s="57"/>
      <c r="HD443" s="57"/>
      <c r="HE443" s="57"/>
      <c r="HF443" s="57"/>
      <c r="HG443" s="57"/>
      <c r="HH443" s="57"/>
      <c r="HI443" s="57"/>
      <c r="HJ443" s="57"/>
      <c r="HK443" s="57"/>
      <c r="HL443" s="57"/>
      <c r="HM443" s="57"/>
      <c r="HN443" s="57"/>
      <c r="HO443" s="57"/>
      <c r="HP443" s="57"/>
      <c r="HQ443" s="57"/>
      <c r="HR443" s="57"/>
      <c r="HS443" s="57"/>
      <c r="HT443" s="57"/>
      <c r="HU443" s="57"/>
      <c r="HV443" s="57"/>
      <c r="HW443" s="57"/>
      <c r="HX443" s="57"/>
      <c r="HY443" s="57"/>
      <c r="HZ443" s="57"/>
      <c r="IA443" s="57"/>
      <c r="IB443" s="57"/>
      <c r="IC443" s="57"/>
      <c r="ID443" s="57"/>
      <c r="IE443" s="57"/>
      <c r="IF443" s="57"/>
      <c r="IG443" s="57"/>
      <c r="IH443" s="57"/>
      <c r="II443" s="57"/>
      <c r="IJ443" s="57"/>
      <c r="IK443" s="57"/>
      <c r="IL443" s="57"/>
      <c r="IM443" s="57"/>
      <c r="IN443" s="57"/>
      <c r="IO443" s="57"/>
      <c r="IP443" s="57"/>
      <c r="IQ443" s="57"/>
      <c r="IR443" s="57"/>
      <c r="IS443" s="57"/>
      <c r="IT443" s="57"/>
      <c r="IU443" s="57"/>
    </row>
    <row r="444" spans="1:255" ht="12.75">
      <c r="A444" s="169"/>
      <c r="B444" s="170"/>
      <c r="C444" s="171"/>
      <c r="D444" s="171"/>
      <c r="E444" s="172"/>
      <c r="F444" s="173"/>
      <c r="G444" s="171"/>
      <c r="H444" s="171"/>
      <c r="I444" s="171"/>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c r="AS444" s="56"/>
      <c r="AT444" s="56"/>
      <c r="AU444" s="56"/>
      <c r="AV444" s="56"/>
      <c r="AW444" s="56"/>
      <c r="AX444" s="56"/>
      <c r="AY444" s="56"/>
      <c r="AZ444" s="56"/>
      <c r="BA444" s="56"/>
      <c r="BB444" s="56"/>
      <c r="BC444" s="56"/>
      <c r="BD444" s="56"/>
      <c r="BE444" s="56"/>
      <c r="BF444" s="56"/>
      <c r="BG444" s="56"/>
      <c r="BH444" s="56"/>
      <c r="BI444" s="56"/>
      <c r="BJ444" s="56"/>
      <c r="BK444" s="56"/>
      <c r="BL444" s="56"/>
      <c r="BM444" s="56"/>
      <c r="BN444" s="56"/>
      <c r="BO444" s="56"/>
      <c r="BP444" s="56"/>
      <c r="BQ444" s="56"/>
      <c r="BR444" s="56"/>
      <c r="BS444" s="56"/>
      <c r="BT444" s="56"/>
      <c r="BU444" s="56"/>
      <c r="BV444" s="56"/>
      <c r="BW444" s="56"/>
      <c r="BX444" s="56"/>
      <c r="BY444" s="56"/>
      <c r="BZ444" s="56"/>
      <c r="CA444" s="56"/>
      <c r="CB444" s="56"/>
      <c r="CC444" s="56"/>
      <c r="CD444" s="56"/>
      <c r="CE444" s="56"/>
      <c r="CF444" s="56"/>
      <c r="CG444" s="56"/>
      <c r="CH444" s="56"/>
      <c r="CI444" s="56"/>
      <c r="CJ444" s="56"/>
      <c r="CK444" s="56"/>
      <c r="CL444" s="56"/>
      <c r="CM444" s="56"/>
      <c r="CN444" s="56"/>
      <c r="CO444" s="56"/>
      <c r="CP444" s="56"/>
      <c r="CQ444" s="56"/>
      <c r="CR444" s="56"/>
      <c r="CS444" s="56"/>
      <c r="CT444" s="56"/>
      <c r="CU444" s="56"/>
      <c r="CV444" s="56"/>
      <c r="CW444" s="56"/>
      <c r="CX444" s="56"/>
      <c r="CY444" s="56"/>
      <c r="CZ444" s="56"/>
      <c r="DA444" s="56"/>
      <c r="DB444" s="56"/>
      <c r="DC444" s="56"/>
      <c r="DD444" s="56"/>
      <c r="DE444" s="56"/>
      <c r="DF444" s="56"/>
      <c r="DG444" s="56"/>
      <c r="DH444" s="56"/>
      <c r="DI444" s="56"/>
      <c r="DJ444" s="56"/>
      <c r="DK444" s="56"/>
      <c r="DL444" s="56"/>
      <c r="DM444" s="56"/>
      <c r="DN444" s="56"/>
      <c r="DO444" s="56"/>
      <c r="DP444" s="56"/>
      <c r="DQ444" s="56"/>
      <c r="DR444" s="56"/>
      <c r="DS444" s="56"/>
      <c r="DT444" s="56"/>
      <c r="DU444" s="56"/>
      <c r="DV444" s="56"/>
      <c r="DW444" s="56"/>
      <c r="DX444" s="56"/>
      <c r="DY444" s="56"/>
      <c r="DZ444" s="56"/>
      <c r="EA444" s="56"/>
      <c r="EB444" s="56"/>
      <c r="EC444" s="56"/>
      <c r="ED444" s="56"/>
      <c r="EE444" s="56"/>
      <c r="EF444" s="56"/>
      <c r="EG444" s="56"/>
      <c r="EH444" s="56"/>
      <c r="EI444" s="56"/>
      <c r="EJ444" s="56"/>
      <c r="EK444" s="56"/>
      <c r="EL444" s="56"/>
      <c r="EM444" s="56"/>
      <c r="EN444" s="56"/>
      <c r="EO444" s="56"/>
      <c r="EP444" s="56"/>
      <c r="EQ444" s="56"/>
      <c r="ER444" s="56"/>
      <c r="ES444" s="56"/>
      <c r="ET444" s="56"/>
      <c r="EU444" s="56"/>
      <c r="EV444" s="56"/>
      <c r="EW444" s="56"/>
      <c r="EX444" s="56"/>
      <c r="EY444" s="56"/>
      <c r="EZ444" s="56"/>
      <c r="FA444" s="56"/>
      <c r="FB444" s="56"/>
      <c r="FC444" s="56"/>
      <c r="FD444" s="56"/>
      <c r="FE444" s="56"/>
      <c r="FF444" s="56"/>
      <c r="FG444" s="56"/>
      <c r="FH444" s="56"/>
      <c r="FI444" s="56"/>
      <c r="FJ444" s="56"/>
      <c r="FK444" s="56"/>
      <c r="FL444" s="56"/>
      <c r="FM444" s="56"/>
      <c r="FN444" s="56"/>
      <c r="FO444" s="56"/>
      <c r="FP444" s="56"/>
      <c r="FQ444" s="56"/>
      <c r="FR444" s="56"/>
      <c r="FS444" s="56"/>
      <c r="FT444" s="56"/>
      <c r="FU444" s="56"/>
      <c r="FV444" s="56"/>
      <c r="FW444" s="56"/>
      <c r="FX444" s="56"/>
      <c r="FY444" s="56"/>
      <c r="FZ444" s="56"/>
      <c r="GA444" s="56"/>
      <c r="GB444" s="56"/>
      <c r="GC444" s="56"/>
      <c r="GD444" s="56"/>
      <c r="GE444" s="56"/>
      <c r="GF444" s="56"/>
      <c r="GG444" s="56"/>
      <c r="GH444" s="56"/>
      <c r="GI444" s="56"/>
      <c r="GJ444" s="56"/>
      <c r="GK444" s="56"/>
      <c r="GL444" s="56"/>
      <c r="GM444" s="56"/>
      <c r="GN444" s="56"/>
      <c r="GO444" s="56"/>
      <c r="GP444" s="56"/>
      <c r="GQ444" s="56"/>
      <c r="GR444" s="56"/>
      <c r="GS444" s="56"/>
      <c r="GT444" s="56"/>
      <c r="GU444" s="56"/>
      <c r="GV444" s="56"/>
      <c r="GW444" s="56"/>
      <c r="GX444" s="56"/>
      <c r="GY444" s="56"/>
      <c r="GZ444" s="56"/>
      <c r="HA444" s="56"/>
      <c r="HB444" s="56"/>
      <c r="HC444" s="56"/>
      <c r="HD444" s="56"/>
      <c r="HE444" s="56"/>
      <c r="HF444" s="56"/>
      <c r="HG444" s="56"/>
      <c r="HH444" s="56"/>
      <c r="HI444" s="56"/>
      <c r="HJ444" s="56"/>
      <c r="HK444" s="56"/>
      <c r="HL444" s="56"/>
      <c r="HM444" s="56"/>
      <c r="HN444" s="56"/>
      <c r="HO444" s="56"/>
      <c r="HP444" s="56"/>
      <c r="HQ444" s="56"/>
      <c r="HR444" s="56"/>
      <c r="HS444" s="56"/>
      <c r="HT444" s="56"/>
      <c r="HU444" s="56"/>
      <c r="HV444" s="56"/>
      <c r="HW444" s="56"/>
      <c r="HX444" s="56"/>
      <c r="HY444" s="56"/>
      <c r="HZ444" s="56"/>
      <c r="IA444" s="56"/>
      <c r="IB444" s="56"/>
      <c r="IC444" s="56"/>
      <c r="ID444" s="56"/>
      <c r="IE444" s="56"/>
      <c r="IF444" s="56"/>
      <c r="IG444" s="56"/>
      <c r="IH444" s="56"/>
      <c r="II444" s="56"/>
      <c r="IJ444" s="56"/>
      <c r="IK444" s="56"/>
      <c r="IL444" s="56"/>
      <c r="IM444" s="56"/>
      <c r="IN444" s="56"/>
      <c r="IO444" s="56"/>
      <c r="IP444" s="56"/>
      <c r="IQ444" s="56"/>
      <c r="IR444" s="56"/>
      <c r="IS444" s="56"/>
      <c r="IT444" s="56"/>
      <c r="IU444" s="56"/>
    </row>
    <row r="445" spans="1:9" ht="12.75">
      <c r="A445" s="332" t="s">
        <v>2211</v>
      </c>
      <c r="B445" s="340" t="s">
        <v>2252</v>
      </c>
      <c r="C445" s="331">
        <v>15</v>
      </c>
      <c r="D445" s="331">
        <v>200</v>
      </c>
      <c r="E445" s="186" t="str">
        <f>"65061548AE01A00"</f>
        <v>65061548AE01A00</v>
      </c>
      <c r="F445" s="201" t="s">
        <v>2953</v>
      </c>
      <c r="G445" s="186" t="s">
        <v>1871</v>
      </c>
      <c r="H445" s="331" t="s">
        <v>2252</v>
      </c>
      <c r="I445" s="331" t="s">
        <v>1255</v>
      </c>
    </row>
    <row r="446" spans="1:9" ht="12.75">
      <c r="A446" s="332" t="s">
        <v>2211</v>
      </c>
      <c r="B446" s="340"/>
      <c r="C446" s="331">
        <v>15</v>
      </c>
      <c r="D446" s="331">
        <v>200</v>
      </c>
      <c r="E446" s="186" t="str">
        <f>"65061548AE02A00"</f>
        <v>65061548AE02A00</v>
      </c>
      <c r="F446" s="201" t="s">
        <v>2954</v>
      </c>
      <c r="G446" s="186" t="s">
        <v>1872</v>
      </c>
      <c r="H446" s="331" t="s">
        <v>2252</v>
      </c>
      <c r="I446" s="331" t="s">
        <v>1255</v>
      </c>
    </row>
    <row r="447" spans="1:9" ht="12.75">
      <c r="A447" s="332" t="s">
        <v>2211</v>
      </c>
      <c r="B447" s="340" t="s">
        <v>1639</v>
      </c>
      <c r="C447" s="331">
        <v>15</v>
      </c>
      <c r="D447" s="331">
        <v>200</v>
      </c>
      <c r="E447" s="186" t="str">
        <f>"65061547AE01A00"</f>
        <v>65061547AE01A00</v>
      </c>
      <c r="F447" s="201" t="s">
        <v>2955</v>
      </c>
      <c r="G447" s="186" t="s">
        <v>1871</v>
      </c>
      <c r="H447" s="331" t="s">
        <v>1639</v>
      </c>
      <c r="I447" s="331" t="s">
        <v>1255</v>
      </c>
    </row>
    <row r="448" spans="1:9" ht="12.75">
      <c r="A448" s="332" t="s">
        <v>2211</v>
      </c>
      <c r="B448" s="340"/>
      <c r="C448" s="331">
        <v>15</v>
      </c>
      <c r="D448" s="331">
        <v>200</v>
      </c>
      <c r="E448" s="186" t="str">
        <f>"65061547AE02A00"</f>
        <v>65061547AE02A00</v>
      </c>
      <c r="F448" s="201" t="s">
        <v>2956</v>
      </c>
      <c r="G448" s="186" t="s">
        <v>1872</v>
      </c>
      <c r="H448" s="331" t="s">
        <v>1639</v>
      </c>
      <c r="I448" s="331" t="s">
        <v>1255</v>
      </c>
    </row>
    <row r="449" spans="1:9" ht="12.75">
      <c r="A449" s="332" t="s">
        <v>2211</v>
      </c>
      <c r="B449" s="331" t="s">
        <v>2248</v>
      </c>
      <c r="C449" s="331" t="s">
        <v>2246</v>
      </c>
      <c r="D449" s="331">
        <v>100</v>
      </c>
      <c r="E449" s="186" t="str">
        <f>"65058896AE01A24"</f>
        <v>65058896AE01A24</v>
      </c>
      <c r="F449" s="201" t="s">
        <v>2957</v>
      </c>
      <c r="G449" s="187" t="s">
        <v>1871</v>
      </c>
      <c r="H449" s="331" t="s">
        <v>2247</v>
      </c>
      <c r="I449" s="331" t="s">
        <v>2128</v>
      </c>
    </row>
    <row r="450" spans="1:9" ht="12.75">
      <c r="A450" s="332" t="s">
        <v>2211</v>
      </c>
      <c r="B450" s="331" t="s">
        <v>2248</v>
      </c>
      <c r="C450" s="331" t="s">
        <v>2246</v>
      </c>
      <c r="D450" s="331">
        <v>100</v>
      </c>
      <c r="E450" s="186" t="str">
        <f>"65058896AE02A24"</f>
        <v>65058896AE02A24</v>
      </c>
      <c r="F450" s="201" t="s">
        <v>2958</v>
      </c>
      <c r="G450" s="187" t="s">
        <v>1872</v>
      </c>
      <c r="H450" s="331" t="s">
        <v>2247</v>
      </c>
      <c r="I450" s="331" t="s">
        <v>2128</v>
      </c>
    </row>
    <row r="451" spans="1:9" ht="12.75">
      <c r="A451" s="332" t="s">
        <v>2211</v>
      </c>
      <c r="B451" s="331" t="s">
        <v>2250</v>
      </c>
      <c r="C451" s="331" t="s">
        <v>2246</v>
      </c>
      <c r="D451" s="331">
        <v>50</v>
      </c>
      <c r="E451" s="186" t="s">
        <v>2959</v>
      </c>
      <c r="F451" s="201" t="s">
        <v>2960</v>
      </c>
      <c r="G451" s="186" t="s">
        <v>1871</v>
      </c>
      <c r="H451" s="331" t="s">
        <v>2247</v>
      </c>
      <c r="I451" s="331" t="s">
        <v>1258</v>
      </c>
    </row>
    <row r="452" spans="1:9" ht="12.75">
      <c r="A452" s="332" t="s">
        <v>2211</v>
      </c>
      <c r="B452" s="331" t="s">
        <v>2250</v>
      </c>
      <c r="C452" s="331" t="s">
        <v>2246</v>
      </c>
      <c r="D452" s="331">
        <v>50</v>
      </c>
      <c r="E452" s="186" t="s">
        <v>2961</v>
      </c>
      <c r="F452" s="201" t="s">
        <v>2962</v>
      </c>
      <c r="G452" s="186" t="s">
        <v>1872</v>
      </c>
      <c r="H452" s="331" t="s">
        <v>2247</v>
      </c>
      <c r="I452" s="331" t="s">
        <v>1258</v>
      </c>
    </row>
    <row r="453" spans="1:9" ht="12.75">
      <c r="A453" s="332" t="s">
        <v>2211</v>
      </c>
      <c r="B453" s="331" t="s">
        <v>2248</v>
      </c>
      <c r="C453" s="331" t="s">
        <v>2246</v>
      </c>
      <c r="D453" s="331">
        <v>100</v>
      </c>
      <c r="E453" s="186" t="str">
        <f>"65058982AE01A24"</f>
        <v>65058982AE01A24</v>
      </c>
      <c r="F453" s="201" t="s">
        <v>2963</v>
      </c>
      <c r="G453" s="186" t="s">
        <v>1871</v>
      </c>
      <c r="H453" s="331" t="s">
        <v>2247</v>
      </c>
      <c r="I453" s="331" t="s">
        <v>1258</v>
      </c>
    </row>
    <row r="454" spans="1:9" ht="12.75">
      <c r="A454" s="332" t="s">
        <v>2211</v>
      </c>
      <c r="B454" s="331" t="s">
        <v>2248</v>
      </c>
      <c r="C454" s="331" t="s">
        <v>2246</v>
      </c>
      <c r="D454" s="331">
        <v>100</v>
      </c>
      <c r="E454" s="186" t="str">
        <f>"65058982AE02A24"</f>
        <v>65058982AE02A24</v>
      </c>
      <c r="F454" s="201" t="s">
        <v>2964</v>
      </c>
      <c r="G454" s="186" t="s">
        <v>1872</v>
      </c>
      <c r="H454" s="331" t="s">
        <v>2247</v>
      </c>
      <c r="I454" s="331" t="s">
        <v>1258</v>
      </c>
    </row>
    <row r="455" spans="1:9" ht="12.75">
      <c r="A455" s="332" t="s">
        <v>2211</v>
      </c>
      <c r="B455" s="340" t="s">
        <v>1627</v>
      </c>
      <c r="C455" s="331">
        <v>15</v>
      </c>
      <c r="D455" s="331"/>
      <c r="E455" s="186" t="s">
        <v>2965</v>
      </c>
      <c r="F455" s="201" t="s">
        <v>2966</v>
      </c>
      <c r="G455" s="331"/>
      <c r="H455" s="331" t="s">
        <v>1639</v>
      </c>
      <c r="I455" s="331" t="s">
        <v>1226</v>
      </c>
    </row>
    <row r="456" spans="1:9" ht="12.75">
      <c r="A456" s="332" t="s">
        <v>2211</v>
      </c>
      <c r="B456" s="331"/>
      <c r="C456" s="331">
        <v>15</v>
      </c>
      <c r="D456" s="331"/>
      <c r="E456" s="186" t="s">
        <v>2967</v>
      </c>
      <c r="F456" s="201" t="s">
        <v>2968</v>
      </c>
      <c r="G456" s="331"/>
      <c r="H456" s="331" t="s">
        <v>2252</v>
      </c>
      <c r="I456" s="331" t="s">
        <v>1226</v>
      </c>
    </row>
    <row r="457" spans="1:9" ht="12.75">
      <c r="A457" s="332" t="s">
        <v>2211</v>
      </c>
      <c r="B457" s="331"/>
      <c r="C457" s="331">
        <v>15</v>
      </c>
      <c r="D457" s="331"/>
      <c r="E457" s="186" t="s">
        <v>400</v>
      </c>
      <c r="F457" s="201" t="s">
        <v>400</v>
      </c>
      <c r="G457" s="331"/>
      <c r="H457" s="331" t="s">
        <v>2247</v>
      </c>
      <c r="I457" s="331" t="s">
        <v>1902</v>
      </c>
    </row>
    <row r="458" spans="1:255" ht="12.75">
      <c r="A458" s="164"/>
      <c r="B458" s="165"/>
      <c r="C458" s="166"/>
      <c r="D458" s="166"/>
      <c r="E458" s="167"/>
      <c r="F458" s="168"/>
      <c r="G458" s="166"/>
      <c r="H458" s="166"/>
      <c r="I458" s="16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c r="AS458" s="56"/>
      <c r="AT458" s="56"/>
      <c r="AU458" s="56"/>
      <c r="AV458" s="56"/>
      <c r="AW458" s="56"/>
      <c r="AX458" s="56"/>
      <c r="AY458" s="56"/>
      <c r="AZ458" s="56"/>
      <c r="BA458" s="56"/>
      <c r="BB458" s="56"/>
      <c r="BC458" s="56"/>
      <c r="BD458" s="56"/>
      <c r="BE458" s="56"/>
      <c r="BF458" s="56"/>
      <c r="BG458" s="56"/>
      <c r="BH458" s="56"/>
      <c r="BI458" s="56"/>
      <c r="BJ458" s="56"/>
      <c r="BK458" s="56"/>
      <c r="BL458" s="56"/>
      <c r="BM458" s="56"/>
      <c r="BN458" s="56"/>
      <c r="BO458" s="56"/>
      <c r="BP458" s="56"/>
      <c r="BQ458" s="56"/>
      <c r="BR458" s="56"/>
      <c r="BS458" s="56"/>
      <c r="BT458" s="56"/>
      <c r="BU458" s="56"/>
      <c r="BV458" s="56"/>
      <c r="BW458" s="56"/>
      <c r="BX458" s="56"/>
      <c r="BY458" s="56"/>
      <c r="BZ458" s="56"/>
      <c r="CA458" s="56"/>
      <c r="CB458" s="56"/>
      <c r="CC458" s="56"/>
      <c r="CD458" s="56"/>
      <c r="CE458" s="56"/>
      <c r="CF458" s="56"/>
      <c r="CG458" s="56"/>
      <c r="CH458" s="56"/>
      <c r="CI458" s="56"/>
      <c r="CJ458" s="56"/>
      <c r="CK458" s="56"/>
      <c r="CL458" s="56"/>
      <c r="CM458" s="56"/>
      <c r="CN458" s="56"/>
      <c r="CO458" s="56"/>
      <c r="CP458" s="56"/>
      <c r="CQ458" s="56"/>
      <c r="CR458" s="56"/>
      <c r="CS458" s="56"/>
      <c r="CT458" s="56"/>
      <c r="CU458" s="56"/>
      <c r="CV458" s="56"/>
      <c r="CW458" s="56"/>
      <c r="CX458" s="56"/>
      <c r="CY458" s="56"/>
      <c r="CZ458" s="56"/>
      <c r="DA458" s="56"/>
      <c r="DB458" s="56"/>
      <c r="DC458" s="56"/>
      <c r="DD458" s="56"/>
      <c r="DE458" s="56"/>
      <c r="DF458" s="56"/>
      <c r="DG458" s="56"/>
      <c r="DH458" s="56"/>
      <c r="DI458" s="56"/>
      <c r="DJ458" s="56"/>
      <c r="DK458" s="56"/>
      <c r="DL458" s="56"/>
      <c r="DM458" s="56"/>
      <c r="DN458" s="56"/>
      <c r="DO458" s="56"/>
      <c r="DP458" s="56"/>
      <c r="DQ458" s="56"/>
      <c r="DR458" s="56"/>
      <c r="DS458" s="56"/>
      <c r="DT458" s="56"/>
      <c r="DU458" s="56"/>
      <c r="DV458" s="56"/>
      <c r="DW458" s="56"/>
      <c r="DX458" s="56"/>
      <c r="DY458" s="56"/>
      <c r="DZ458" s="56"/>
      <c r="EA458" s="56"/>
      <c r="EB458" s="56"/>
      <c r="EC458" s="56"/>
      <c r="ED458" s="56"/>
      <c r="EE458" s="56"/>
      <c r="EF458" s="56"/>
      <c r="EG458" s="56"/>
      <c r="EH458" s="56"/>
      <c r="EI458" s="56"/>
      <c r="EJ458" s="56"/>
      <c r="EK458" s="56"/>
      <c r="EL458" s="56"/>
      <c r="EM458" s="56"/>
      <c r="EN458" s="56"/>
      <c r="EO458" s="56"/>
      <c r="EP458" s="56"/>
      <c r="EQ458" s="56"/>
      <c r="ER458" s="56"/>
      <c r="ES458" s="56"/>
      <c r="ET458" s="56"/>
      <c r="EU458" s="56"/>
      <c r="EV458" s="56"/>
      <c r="EW458" s="56"/>
      <c r="EX458" s="56"/>
      <c r="EY458" s="56"/>
      <c r="EZ458" s="56"/>
      <c r="FA458" s="56"/>
      <c r="FB458" s="56"/>
      <c r="FC458" s="56"/>
      <c r="FD458" s="56"/>
      <c r="FE458" s="56"/>
      <c r="FF458" s="56"/>
      <c r="FG458" s="56"/>
      <c r="FH458" s="56"/>
      <c r="FI458" s="56"/>
      <c r="FJ458" s="56"/>
      <c r="FK458" s="56"/>
      <c r="FL458" s="56"/>
      <c r="FM458" s="56"/>
      <c r="FN458" s="56"/>
      <c r="FO458" s="56"/>
      <c r="FP458" s="56"/>
      <c r="FQ458" s="56"/>
      <c r="FR458" s="56"/>
      <c r="FS458" s="56"/>
      <c r="FT458" s="56"/>
      <c r="FU458" s="56"/>
      <c r="FV458" s="56"/>
      <c r="FW458" s="56"/>
      <c r="FX458" s="56"/>
      <c r="FY458" s="56"/>
      <c r="FZ458" s="56"/>
      <c r="GA458" s="56"/>
      <c r="GB458" s="56"/>
      <c r="GC458" s="56"/>
      <c r="GD458" s="56"/>
      <c r="GE458" s="56"/>
      <c r="GF458" s="56"/>
      <c r="GG458" s="56"/>
      <c r="GH458" s="56"/>
      <c r="GI458" s="56"/>
      <c r="GJ458" s="56"/>
      <c r="GK458" s="56"/>
      <c r="GL458" s="56"/>
      <c r="GM458" s="56"/>
      <c r="GN458" s="56"/>
      <c r="GO458" s="56"/>
      <c r="GP458" s="56"/>
      <c r="GQ458" s="56"/>
      <c r="GR458" s="56"/>
      <c r="GS458" s="56"/>
      <c r="GT458" s="56"/>
      <c r="GU458" s="56"/>
      <c r="GV458" s="56"/>
      <c r="GW458" s="56"/>
      <c r="GX458" s="56"/>
      <c r="GY458" s="56"/>
      <c r="GZ458" s="56"/>
      <c r="HA458" s="56"/>
      <c r="HB458" s="56"/>
      <c r="HC458" s="56"/>
      <c r="HD458" s="56"/>
      <c r="HE458" s="56"/>
      <c r="HF458" s="56"/>
      <c r="HG458" s="56"/>
      <c r="HH458" s="56"/>
      <c r="HI458" s="56"/>
      <c r="HJ458" s="56"/>
      <c r="HK458" s="56"/>
      <c r="HL458" s="56"/>
      <c r="HM458" s="56"/>
      <c r="HN458" s="56"/>
      <c r="HO458" s="56"/>
      <c r="HP458" s="56"/>
      <c r="HQ458" s="56"/>
      <c r="HR458" s="56"/>
      <c r="HS458" s="56"/>
      <c r="HT458" s="56"/>
      <c r="HU458" s="56"/>
      <c r="HV458" s="56"/>
      <c r="HW458" s="56"/>
      <c r="HX458" s="56"/>
      <c r="HY458" s="56"/>
      <c r="HZ458" s="56"/>
      <c r="IA458" s="56"/>
      <c r="IB458" s="56"/>
      <c r="IC458" s="56"/>
      <c r="ID458" s="56"/>
      <c r="IE458" s="56"/>
      <c r="IF458" s="56"/>
      <c r="IG458" s="56"/>
      <c r="IH458" s="56"/>
      <c r="II458" s="56"/>
      <c r="IJ458" s="56"/>
      <c r="IK458" s="56"/>
      <c r="IL458" s="56"/>
      <c r="IM458" s="56"/>
      <c r="IN458" s="56"/>
      <c r="IO458" s="56"/>
      <c r="IP458" s="56"/>
      <c r="IQ458" s="56"/>
      <c r="IR458" s="56"/>
      <c r="IS458" s="56"/>
      <c r="IT458" s="56"/>
      <c r="IU458" s="56"/>
    </row>
    <row r="459" spans="1:9" ht="12.75">
      <c r="A459" s="332" t="s">
        <v>2216</v>
      </c>
      <c r="B459" s="340" t="s">
        <v>2252</v>
      </c>
      <c r="C459" s="331">
        <v>7</v>
      </c>
      <c r="D459" s="331">
        <v>200</v>
      </c>
      <c r="E459" s="187" t="str">
        <f>"65062051AE01A00"</f>
        <v>65062051AE01A00</v>
      </c>
      <c r="F459" s="200" t="s">
        <v>2969</v>
      </c>
      <c r="G459" s="186" t="s">
        <v>1871</v>
      </c>
      <c r="H459" s="331" t="s">
        <v>2252</v>
      </c>
      <c r="I459" s="331" t="s">
        <v>1255</v>
      </c>
    </row>
    <row r="460" spans="1:9" ht="12.75">
      <c r="A460" s="332" t="s">
        <v>2216</v>
      </c>
      <c r="B460" s="331"/>
      <c r="C460" s="331">
        <v>7</v>
      </c>
      <c r="D460" s="331">
        <v>200</v>
      </c>
      <c r="E460" s="187" t="str">
        <f>"65062051AE02A00"</f>
        <v>65062051AE02A00</v>
      </c>
      <c r="F460" s="200" t="s">
        <v>2970</v>
      </c>
      <c r="G460" s="186" t="s">
        <v>1872</v>
      </c>
      <c r="H460" s="331" t="s">
        <v>2252</v>
      </c>
      <c r="I460" s="331" t="s">
        <v>1255</v>
      </c>
    </row>
    <row r="461" spans="1:9" ht="12.75">
      <c r="A461" s="332" t="s">
        <v>2216</v>
      </c>
      <c r="B461" s="340" t="s">
        <v>1639</v>
      </c>
      <c r="C461" s="331">
        <v>7</v>
      </c>
      <c r="D461" s="331">
        <v>200</v>
      </c>
      <c r="E461" s="187" t="str">
        <f>"65062052AE01A00"</f>
        <v>65062052AE01A00</v>
      </c>
      <c r="F461" s="200" t="s">
        <v>2971</v>
      </c>
      <c r="G461" s="186" t="s">
        <v>1871</v>
      </c>
      <c r="H461" s="331" t="s">
        <v>1639</v>
      </c>
      <c r="I461" s="331" t="s">
        <v>1255</v>
      </c>
    </row>
    <row r="462" spans="1:9" ht="12.75">
      <c r="A462" s="332" t="s">
        <v>2216</v>
      </c>
      <c r="B462" s="331"/>
      <c r="C462" s="331">
        <v>7</v>
      </c>
      <c r="D462" s="331">
        <v>200</v>
      </c>
      <c r="E462" s="187" t="str">
        <f>"65062052AE02A00"</f>
        <v>65062052AE02A00</v>
      </c>
      <c r="F462" s="200" t="s">
        <v>2972</v>
      </c>
      <c r="G462" s="186" t="s">
        <v>1872</v>
      </c>
      <c r="H462" s="331" t="s">
        <v>1639</v>
      </c>
      <c r="I462" s="331" t="s">
        <v>1255</v>
      </c>
    </row>
    <row r="463" spans="1:9" ht="12.75">
      <c r="A463" s="332" t="s">
        <v>2216</v>
      </c>
      <c r="B463" s="331" t="s">
        <v>2248</v>
      </c>
      <c r="C463" s="331" t="s">
        <v>2246</v>
      </c>
      <c r="D463" s="331">
        <v>100</v>
      </c>
      <c r="E463" s="187" t="str">
        <f>"65052504AE01A24"</f>
        <v>65052504AE01A24</v>
      </c>
      <c r="F463" s="200" t="s">
        <v>2973</v>
      </c>
      <c r="G463" s="187" t="s">
        <v>1871</v>
      </c>
      <c r="H463" s="331" t="s">
        <v>2247</v>
      </c>
      <c r="I463" s="331" t="s">
        <v>2128</v>
      </c>
    </row>
    <row r="464" spans="1:9" ht="12.75">
      <c r="A464" s="332" t="s">
        <v>2216</v>
      </c>
      <c r="B464" s="331" t="s">
        <v>2248</v>
      </c>
      <c r="C464" s="331" t="s">
        <v>2246</v>
      </c>
      <c r="D464" s="331">
        <v>100</v>
      </c>
      <c r="E464" s="187" t="str">
        <f>"65052504AE02A24"</f>
        <v>65052504AE02A24</v>
      </c>
      <c r="F464" s="200" t="s">
        <v>2974</v>
      </c>
      <c r="G464" s="187" t="s">
        <v>1872</v>
      </c>
      <c r="H464" s="331" t="s">
        <v>2247</v>
      </c>
      <c r="I464" s="331" t="s">
        <v>2128</v>
      </c>
    </row>
    <row r="465" spans="1:9" ht="12.75">
      <c r="A465" s="332" t="s">
        <v>2216</v>
      </c>
      <c r="B465" s="331" t="s">
        <v>2250</v>
      </c>
      <c r="C465" s="331" t="s">
        <v>2246</v>
      </c>
      <c r="D465" s="331">
        <v>50</v>
      </c>
      <c r="E465" s="187" t="s">
        <v>2975</v>
      </c>
      <c r="F465" s="200" t="s">
        <v>2976</v>
      </c>
      <c r="G465" s="186" t="s">
        <v>1871</v>
      </c>
      <c r="H465" s="331" t="s">
        <v>2247</v>
      </c>
      <c r="I465" s="331" t="s">
        <v>1258</v>
      </c>
    </row>
    <row r="466" spans="1:9" ht="12.75">
      <c r="A466" s="332" t="s">
        <v>2216</v>
      </c>
      <c r="B466" s="331" t="s">
        <v>2250</v>
      </c>
      <c r="C466" s="331" t="s">
        <v>2246</v>
      </c>
      <c r="D466" s="331">
        <v>50</v>
      </c>
      <c r="E466" s="187" t="s">
        <v>2977</v>
      </c>
      <c r="F466" s="200" t="s">
        <v>2978</v>
      </c>
      <c r="G466" s="186" t="s">
        <v>1872</v>
      </c>
      <c r="H466" s="331" t="s">
        <v>2247</v>
      </c>
      <c r="I466" s="331" t="s">
        <v>1258</v>
      </c>
    </row>
    <row r="467" spans="1:9" ht="12.75">
      <c r="A467" s="332" t="s">
        <v>2216</v>
      </c>
      <c r="B467" s="331" t="s">
        <v>2248</v>
      </c>
      <c r="C467" s="331" t="s">
        <v>2246</v>
      </c>
      <c r="D467" s="331">
        <v>100</v>
      </c>
      <c r="E467" s="187" t="str">
        <f>"65052555AE01A24"</f>
        <v>65052555AE01A24</v>
      </c>
      <c r="F467" s="200" t="s">
        <v>2979</v>
      </c>
      <c r="G467" s="186" t="s">
        <v>1871</v>
      </c>
      <c r="H467" s="331" t="s">
        <v>2247</v>
      </c>
      <c r="I467" s="331" t="s">
        <v>1258</v>
      </c>
    </row>
    <row r="468" spans="1:9" ht="12.75">
      <c r="A468" s="332" t="s">
        <v>2216</v>
      </c>
      <c r="B468" s="331" t="s">
        <v>2248</v>
      </c>
      <c r="C468" s="331" t="s">
        <v>2246</v>
      </c>
      <c r="D468" s="331">
        <v>100</v>
      </c>
      <c r="E468" s="187" t="str">
        <f>"65052555AE02A24"</f>
        <v>65052555AE02A24</v>
      </c>
      <c r="F468" s="200" t="s">
        <v>2980</v>
      </c>
      <c r="G468" s="186" t="s">
        <v>1872</v>
      </c>
      <c r="H468" s="331" t="s">
        <v>2247</v>
      </c>
      <c r="I468" s="331" t="s">
        <v>1258</v>
      </c>
    </row>
    <row r="469" spans="1:9" ht="12.75">
      <c r="A469" s="332" t="s">
        <v>2216</v>
      </c>
      <c r="B469" s="340" t="s">
        <v>1627</v>
      </c>
      <c r="C469" s="331">
        <v>7</v>
      </c>
      <c r="D469" s="331"/>
      <c r="E469" s="187" t="s">
        <v>2981</v>
      </c>
      <c r="F469" s="200" t="s">
        <v>2982</v>
      </c>
      <c r="G469" s="331"/>
      <c r="H469" s="331" t="s">
        <v>1639</v>
      </c>
      <c r="I469" s="331" t="s">
        <v>1226</v>
      </c>
    </row>
    <row r="470" spans="1:9" ht="12.75">
      <c r="A470" s="332" t="s">
        <v>2216</v>
      </c>
      <c r="B470" s="331"/>
      <c r="C470" s="331">
        <v>7</v>
      </c>
      <c r="D470" s="331"/>
      <c r="E470" s="187" t="s">
        <v>2983</v>
      </c>
      <c r="F470" s="200" t="s">
        <v>2984</v>
      </c>
      <c r="G470" s="331"/>
      <c r="H470" s="331" t="s">
        <v>2252</v>
      </c>
      <c r="I470" s="331" t="s">
        <v>1226</v>
      </c>
    </row>
    <row r="471" spans="1:9" ht="12.75">
      <c r="A471" s="332" t="s">
        <v>2216</v>
      </c>
      <c r="B471" s="331"/>
      <c r="C471" s="331">
        <v>7</v>
      </c>
      <c r="D471" s="331"/>
      <c r="E471" s="187" t="s">
        <v>400</v>
      </c>
      <c r="F471" s="200" t="s">
        <v>400</v>
      </c>
      <c r="G471" s="331"/>
      <c r="H471" s="331" t="s">
        <v>2247</v>
      </c>
      <c r="I471" s="331" t="s">
        <v>1902</v>
      </c>
    </row>
    <row r="472" spans="1:255" ht="12.75">
      <c r="A472" s="59"/>
      <c r="B472" s="60"/>
      <c r="C472" s="61"/>
      <c r="D472" s="61"/>
      <c r="E472" s="62"/>
      <c r="F472" s="63"/>
      <c r="G472" s="61"/>
      <c r="H472" s="61"/>
      <c r="I472" s="61"/>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c r="AS472" s="56"/>
      <c r="AT472" s="56"/>
      <c r="AU472" s="56"/>
      <c r="AV472" s="56"/>
      <c r="AW472" s="56"/>
      <c r="AX472" s="56"/>
      <c r="AY472" s="56"/>
      <c r="AZ472" s="56"/>
      <c r="BA472" s="56"/>
      <c r="BB472" s="56"/>
      <c r="BC472" s="56"/>
      <c r="BD472" s="56"/>
      <c r="BE472" s="56"/>
      <c r="BF472" s="56"/>
      <c r="BG472" s="56"/>
      <c r="BH472" s="56"/>
      <c r="BI472" s="56"/>
      <c r="BJ472" s="56"/>
      <c r="BK472" s="56"/>
      <c r="BL472" s="56"/>
      <c r="BM472" s="56"/>
      <c r="BN472" s="56"/>
      <c r="BO472" s="56"/>
      <c r="BP472" s="56"/>
      <c r="BQ472" s="56"/>
      <c r="BR472" s="56"/>
      <c r="BS472" s="56"/>
      <c r="BT472" s="56"/>
      <c r="BU472" s="56"/>
      <c r="BV472" s="56"/>
      <c r="BW472" s="56"/>
      <c r="BX472" s="56"/>
      <c r="BY472" s="56"/>
      <c r="BZ472" s="56"/>
      <c r="CA472" s="56"/>
      <c r="CB472" s="56"/>
      <c r="CC472" s="56"/>
      <c r="CD472" s="56"/>
      <c r="CE472" s="56"/>
      <c r="CF472" s="56"/>
      <c r="CG472" s="56"/>
      <c r="CH472" s="56"/>
      <c r="CI472" s="56"/>
      <c r="CJ472" s="56"/>
      <c r="CK472" s="56"/>
      <c r="CL472" s="56"/>
      <c r="CM472" s="56"/>
      <c r="CN472" s="56"/>
      <c r="CO472" s="56"/>
      <c r="CP472" s="56"/>
      <c r="CQ472" s="56"/>
      <c r="CR472" s="56"/>
      <c r="CS472" s="56"/>
      <c r="CT472" s="56"/>
      <c r="CU472" s="56"/>
      <c r="CV472" s="56"/>
      <c r="CW472" s="56"/>
      <c r="CX472" s="56"/>
      <c r="CY472" s="56"/>
      <c r="CZ472" s="56"/>
      <c r="DA472" s="56"/>
      <c r="DB472" s="56"/>
      <c r="DC472" s="56"/>
      <c r="DD472" s="56"/>
      <c r="DE472" s="56"/>
      <c r="DF472" s="56"/>
      <c r="DG472" s="56"/>
      <c r="DH472" s="56"/>
      <c r="DI472" s="56"/>
      <c r="DJ472" s="56"/>
      <c r="DK472" s="56"/>
      <c r="DL472" s="56"/>
      <c r="DM472" s="56"/>
      <c r="DN472" s="56"/>
      <c r="DO472" s="56"/>
      <c r="DP472" s="56"/>
      <c r="DQ472" s="56"/>
      <c r="DR472" s="56"/>
      <c r="DS472" s="56"/>
      <c r="DT472" s="56"/>
      <c r="DU472" s="56"/>
      <c r="DV472" s="56"/>
      <c r="DW472" s="56"/>
      <c r="DX472" s="56"/>
      <c r="DY472" s="56"/>
      <c r="DZ472" s="56"/>
      <c r="EA472" s="56"/>
      <c r="EB472" s="56"/>
      <c r="EC472" s="56"/>
      <c r="ED472" s="56"/>
      <c r="EE472" s="56"/>
      <c r="EF472" s="56"/>
      <c r="EG472" s="56"/>
      <c r="EH472" s="56"/>
      <c r="EI472" s="56"/>
      <c r="EJ472" s="56"/>
      <c r="EK472" s="56"/>
      <c r="EL472" s="56"/>
      <c r="EM472" s="56"/>
      <c r="EN472" s="56"/>
      <c r="EO472" s="56"/>
      <c r="EP472" s="56"/>
      <c r="EQ472" s="56"/>
      <c r="ER472" s="56"/>
      <c r="ES472" s="56"/>
      <c r="ET472" s="56"/>
      <c r="EU472" s="56"/>
      <c r="EV472" s="56"/>
      <c r="EW472" s="56"/>
      <c r="EX472" s="56"/>
      <c r="EY472" s="56"/>
      <c r="EZ472" s="56"/>
      <c r="FA472" s="56"/>
      <c r="FB472" s="56"/>
      <c r="FC472" s="56"/>
      <c r="FD472" s="56"/>
      <c r="FE472" s="56"/>
      <c r="FF472" s="56"/>
      <c r="FG472" s="56"/>
      <c r="FH472" s="56"/>
      <c r="FI472" s="56"/>
      <c r="FJ472" s="56"/>
      <c r="FK472" s="56"/>
      <c r="FL472" s="56"/>
      <c r="FM472" s="56"/>
      <c r="FN472" s="56"/>
      <c r="FO472" s="56"/>
      <c r="FP472" s="56"/>
      <c r="FQ472" s="56"/>
      <c r="FR472" s="56"/>
      <c r="FS472" s="56"/>
      <c r="FT472" s="56"/>
      <c r="FU472" s="56"/>
      <c r="FV472" s="56"/>
      <c r="FW472" s="56"/>
      <c r="FX472" s="56"/>
      <c r="FY472" s="56"/>
      <c r="FZ472" s="56"/>
      <c r="GA472" s="56"/>
      <c r="GB472" s="56"/>
      <c r="GC472" s="56"/>
      <c r="GD472" s="56"/>
      <c r="GE472" s="56"/>
      <c r="GF472" s="56"/>
      <c r="GG472" s="56"/>
      <c r="GH472" s="56"/>
      <c r="GI472" s="56"/>
      <c r="GJ472" s="56"/>
      <c r="GK472" s="56"/>
      <c r="GL472" s="56"/>
      <c r="GM472" s="56"/>
      <c r="GN472" s="56"/>
      <c r="GO472" s="56"/>
      <c r="GP472" s="56"/>
      <c r="GQ472" s="56"/>
      <c r="GR472" s="56"/>
      <c r="GS472" s="56"/>
      <c r="GT472" s="56"/>
      <c r="GU472" s="56"/>
      <c r="GV472" s="56"/>
      <c r="GW472" s="56"/>
      <c r="GX472" s="56"/>
      <c r="GY472" s="56"/>
      <c r="GZ472" s="56"/>
      <c r="HA472" s="56"/>
      <c r="HB472" s="56"/>
      <c r="HC472" s="56"/>
      <c r="HD472" s="56"/>
      <c r="HE472" s="56"/>
      <c r="HF472" s="56"/>
      <c r="HG472" s="56"/>
      <c r="HH472" s="56"/>
      <c r="HI472" s="56"/>
      <c r="HJ472" s="56"/>
      <c r="HK472" s="56"/>
      <c r="HL472" s="56"/>
      <c r="HM472" s="56"/>
      <c r="HN472" s="56"/>
      <c r="HO472" s="56"/>
      <c r="HP472" s="56"/>
      <c r="HQ472" s="56"/>
      <c r="HR472" s="56"/>
      <c r="HS472" s="56"/>
      <c r="HT472" s="56"/>
      <c r="HU472" s="56"/>
      <c r="HV472" s="56"/>
      <c r="HW472" s="56"/>
      <c r="HX472" s="56"/>
      <c r="HY472" s="56"/>
      <c r="HZ472" s="56"/>
      <c r="IA472" s="56"/>
      <c r="IB472" s="56"/>
      <c r="IC472" s="56"/>
      <c r="ID472" s="56"/>
      <c r="IE472" s="56"/>
      <c r="IF472" s="56"/>
      <c r="IG472" s="56"/>
      <c r="IH472" s="56"/>
      <c r="II472" s="56"/>
      <c r="IJ472" s="56"/>
      <c r="IK472" s="56"/>
      <c r="IL472" s="56"/>
      <c r="IM472" s="56"/>
      <c r="IN472" s="56"/>
      <c r="IO472" s="56"/>
      <c r="IP472" s="56"/>
      <c r="IQ472" s="56"/>
      <c r="IR472" s="56"/>
      <c r="IS472" s="56"/>
      <c r="IT472" s="56"/>
      <c r="IU472" s="56"/>
    </row>
    <row r="473" spans="1:255" ht="12.75">
      <c r="A473" s="57" t="s">
        <v>3572</v>
      </c>
      <c r="B473" s="68" t="s">
        <v>1639</v>
      </c>
      <c r="C473" s="55">
        <v>4</v>
      </c>
      <c r="D473" s="55">
        <v>600</v>
      </c>
      <c r="E473" s="187" t="s">
        <v>1305</v>
      </c>
      <c r="F473" s="200" t="s">
        <v>1143</v>
      </c>
      <c r="G473" s="187" t="s">
        <v>1871</v>
      </c>
      <c r="H473" s="55" t="s">
        <v>1639</v>
      </c>
      <c r="I473" s="55" t="s">
        <v>1255</v>
      </c>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c r="AS473" s="56"/>
      <c r="AT473" s="56"/>
      <c r="AU473" s="56"/>
      <c r="AV473" s="56"/>
      <c r="AW473" s="56"/>
      <c r="AX473" s="56"/>
      <c r="AY473" s="56"/>
      <c r="AZ473" s="56"/>
      <c r="BA473" s="56"/>
      <c r="BB473" s="56"/>
      <c r="BC473" s="56"/>
      <c r="BD473" s="56"/>
      <c r="BE473" s="56"/>
      <c r="BF473" s="56"/>
      <c r="BG473" s="56"/>
      <c r="BH473" s="56"/>
      <c r="BI473" s="56"/>
      <c r="BJ473" s="56"/>
      <c r="BK473" s="56"/>
      <c r="BL473" s="56"/>
      <c r="BM473" s="56"/>
      <c r="BN473" s="56"/>
      <c r="BO473" s="56"/>
      <c r="BP473" s="56"/>
      <c r="BQ473" s="56"/>
      <c r="BR473" s="56"/>
      <c r="BS473" s="56"/>
      <c r="BT473" s="56"/>
      <c r="BU473" s="56"/>
      <c r="BV473" s="56"/>
      <c r="BW473" s="56"/>
      <c r="BX473" s="56"/>
      <c r="BY473" s="56"/>
      <c r="BZ473" s="56"/>
      <c r="CA473" s="56"/>
      <c r="CB473" s="56"/>
      <c r="CC473" s="56"/>
      <c r="CD473" s="56"/>
      <c r="CE473" s="56"/>
      <c r="CF473" s="56"/>
      <c r="CG473" s="56"/>
      <c r="CH473" s="56"/>
      <c r="CI473" s="56"/>
      <c r="CJ473" s="56"/>
      <c r="CK473" s="56"/>
      <c r="CL473" s="56"/>
      <c r="CM473" s="56"/>
      <c r="CN473" s="56"/>
      <c r="CO473" s="56"/>
      <c r="CP473" s="56"/>
      <c r="CQ473" s="56"/>
      <c r="CR473" s="56"/>
      <c r="CS473" s="56"/>
      <c r="CT473" s="56"/>
      <c r="CU473" s="56"/>
      <c r="CV473" s="56"/>
      <c r="CW473" s="56"/>
      <c r="CX473" s="56"/>
      <c r="CY473" s="56"/>
      <c r="CZ473" s="56"/>
      <c r="DA473" s="56"/>
      <c r="DB473" s="56"/>
      <c r="DC473" s="56"/>
      <c r="DD473" s="56"/>
      <c r="DE473" s="56"/>
      <c r="DF473" s="56"/>
      <c r="DG473" s="56"/>
      <c r="DH473" s="56"/>
      <c r="DI473" s="56"/>
      <c r="DJ473" s="56"/>
      <c r="DK473" s="56"/>
      <c r="DL473" s="56"/>
      <c r="DM473" s="56"/>
      <c r="DN473" s="56"/>
      <c r="DO473" s="56"/>
      <c r="DP473" s="56"/>
      <c r="DQ473" s="56"/>
      <c r="DR473" s="56"/>
      <c r="DS473" s="56"/>
      <c r="DT473" s="56"/>
      <c r="DU473" s="56"/>
      <c r="DV473" s="56"/>
      <c r="DW473" s="56"/>
      <c r="DX473" s="56"/>
      <c r="DY473" s="56"/>
      <c r="DZ473" s="56"/>
      <c r="EA473" s="56"/>
      <c r="EB473" s="56"/>
      <c r="EC473" s="56"/>
      <c r="ED473" s="56"/>
      <c r="EE473" s="56"/>
      <c r="EF473" s="56"/>
      <c r="EG473" s="56"/>
      <c r="EH473" s="56"/>
      <c r="EI473" s="56"/>
      <c r="EJ473" s="56"/>
      <c r="EK473" s="56"/>
      <c r="EL473" s="56"/>
      <c r="EM473" s="56"/>
      <c r="EN473" s="56"/>
      <c r="EO473" s="56"/>
      <c r="EP473" s="56"/>
      <c r="EQ473" s="56"/>
      <c r="ER473" s="56"/>
      <c r="ES473" s="56"/>
      <c r="ET473" s="56"/>
      <c r="EU473" s="56"/>
      <c r="EV473" s="56"/>
      <c r="EW473" s="56"/>
      <c r="EX473" s="56"/>
      <c r="EY473" s="56"/>
      <c r="EZ473" s="56"/>
      <c r="FA473" s="56"/>
      <c r="FB473" s="56"/>
      <c r="FC473" s="56"/>
      <c r="FD473" s="56"/>
      <c r="FE473" s="56"/>
      <c r="FF473" s="56"/>
      <c r="FG473" s="56"/>
      <c r="FH473" s="56"/>
      <c r="FI473" s="56"/>
      <c r="FJ473" s="56"/>
      <c r="FK473" s="56"/>
      <c r="FL473" s="56"/>
      <c r="FM473" s="56"/>
      <c r="FN473" s="56"/>
      <c r="FO473" s="56"/>
      <c r="FP473" s="56"/>
      <c r="FQ473" s="56"/>
      <c r="FR473" s="56"/>
      <c r="FS473" s="56"/>
      <c r="FT473" s="56"/>
      <c r="FU473" s="56"/>
      <c r="FV473" s="56"/>
      <c r="FW473" s="56"/>
      <c r="FX473" s="56"/>
      <c r="FY473" s="56"/>
      <c r="FZ473" s="56"/>
      <c r="GA473" s="56"/>
      <c r="GB473" s="56"/>
      <c r="GC473" s="56"/>
      <c r="GD473" s="56"/>
      <c r="GE473" s="56"/>
      <c r="GF473" s="56"/>
      <c r="GG473" s="56"/>
      <c r="GH473" s="56"/>
      <c r="GI473" s="56"/>
      <c r="GJ473" s="56"/>
      <c r="GK473" s="56"/>
      <c r="GL473" s="56"/>
      <c r="GM473" s="56"/>
      <c r="GN473" s="56"/>
      <c r="GO473" s="56"/>
      <c r="GP473" s="56"/>
      <c r="GQ473" s="56"/>
      <c r="GR473" s="56"/>
      <c r="GS473" s="56"/>
      <c r="GT473" s="56"/>
      <c r="GU473" s="56"/>
      <c r="GV473" s="56"/>
      <c r="GW473" s="56"/>
      <c r="GX473" s="56"/>
      <c r="GY473" s="56"/>
      <c r="GZ473" s="56"/>
      <c r="HA473" s="56"/>
      <c r="HB473" s="56"/>
      <c r="HC473" s="56"/>
      <c r="HD473" s="56"/>
      <c r="HE473" s="56"/>
      <c r="HF473" s="56"/>
      <c r="HG473" s="56"/>
      <c r="HH473" s="56"/>
      <c r="HI473" s="56"/>
      <c r="HJ473" s="56"/>
      <c r="HK473" s="56"/>
      <c r="HL473" s="56"/>
      <c r="HM473" s="56"/>
      <c r="HN473" s="56"/>
      <c r="HO473" s="56"/>
      <c r="HP473" s="56"/>
      <c r="HQ473" s="56"/>
      <c r="HR473" s="56"/>
      <c r="HS473" s="56"/>
      <c r="HT473" s="56"/>
      <c r="HU473" s="56"/>
      <c r="HV473" s="56"/>
      <c r="HW473" s="56"/>
      <c r="HX473" s="56"/>
      <c r="HY473" s="56"/>
      <c r="HZ473" s="56"/>
      <c r="IA473" s="56"/>
      <c r="IB473" s="56"/>
      <c r="IC473" s="56"/>
      <c r="ID473" s="56"/>
      <c r="IE473" s="56"/>
      <c r="IF473" s="56"/>
      <c r="IG473" s="56"/>
      <c r="IH473" s="56"/>
      <c r="II473" s="56"/>
      <c r="IJ473" s="56"/>
      <c r="IK473" s="56"/>
      <c r="IL473" s="56"/>
      <c r="IM473" s="56"/>
      <c r="IN473" s="56"/>
      <c r="IO473" s="56"/>
      <c r="IP473" s="56"/>
      <c r="IQ473" s="56"/>
      <c r="IR473" s="56"/>
      <c r="IS473" s="56"/>
      <c r="IT473" s="56"/>
      <c r="IU473" s="56"/>
    </row>
    <row r="474" spans="1:255" ht="12.75">
      <c r="A474" s="57" t="s">
        <v>3572</v>
      </c>
      <c r="B474" s="58"/>
      <c r="C474" s="55">
        <v>4</v>
      </c>
      <c r="D474" s="55">
        <v>600</v>
      </c>
      <c r="E474" s="187" t="s">
        <v>1306</v>
      </c>
      <c r="F474" s="200" t="s">
        <v>1144</v>
      </c>
      <c r="G474" s="187" t="s">
        <v>1872</v>
      </c>
      <c r="H474" s="55" t="s">
        <v>1639</v>
      </c>
      <c r="I474" s="55" t="s">
        <v>1255</v>
      </c>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c r="AS474" s="56"/>
      <c r="AT474" s="56"/>
      <c r="AU474" s="56"/>
      <c r="AV474" s="56"/>
      <c r="AW474" s="56"/>
      <c r="AX474" s="56"/>
      <c r="AY474" s="56"/>
      <c r="AZ474" s="56"/>
      <c r="BA474" s="56"/>
      <c r="BB474" s="56"/>
      <c r="BC474" s="56"/>
      <c r="BD474" s="56"/>
      <c r="BE474" s="56"/>
      <c r="BF474" s="56"/>
      <c r="BG474" s="56"/>
      <c r="BH474" s="56"/>
      <c r="BI474" s="56"/>
      <c r="BJ474" s="56"/>
      <c r="BK474" s="56"/>
      <c r="BL474" s="56"/>
      <c r="BM474" s="56"/>
      <c r="BN474" s="56"/>
      <c r="BO474" s="56"/>
      <c r="BP474" s="56"/>
      <c r="BQ474" s="56"/>
      <c r="BR474" s="56"/>
      <c r="BS474" s="56"/>
      <c r="BT474" s="56"/>
      <c r="BU474" s="56"/>
      <c r="BV474" s="56"/>
      <c r="BW474" s="56"/>
      <c r="BX474" s="56"/>
      <c r="BY474" s="56"/>
      <c r="BZ474" s="56"/>
      <c r="CA474" s="56"/>
      <c r="CB474" s="56"/>
      <c r="CC474" s="56"/>
      <c r="CD474" s="56"/>
      <c r="CE474" s="56"/>
      <c r="CF474" s="56"/>
      <c r="CG474" s="56"/>
      <c r="CH474" s="56"/>
      <c r="CI474" s="56"/>
      <c r="CJ474" s="56"/>
      <c r="CK474" s="56"/>
      <c r="CL474" s="56"/>
      <c r="CM474" s="56"/>
      <c r="CN474" s="56"/>
      <c r="CO474" s="56"/>
      <c r="CP474" s="56"/>
      <c r="CQ474" s="56"/>
      <c r="CR474" s="56"/>
      <c r="CS474" s="56"/>
      <c r="CT474" s="56"/>
      <c r="CU474" s="56"/>
      <c r="CV474" s="56"/>
      <c r="CW474" s="56"/>
      <c r="CX474" s="56"/>
      <c r="CY474" s="56"/>
      <c r="CZ474" s="56"/>
      <c r="DA474" s="56"/>
      <c r="DB474" s="56"/>
      <c r="DC474" s="56"/>
      <c r="DD474" s="56"/>
      <c r="DE474" s="56"/>
      <c r="DF474" s="56"/>
      <c r="DG474" s="56"/>
      <c r="DH474" s="56"/>
      <c r="DI474" s="56"/>
      <c r="DJ474" s="56"/>
      <c r="DK474" s="56"/>
      <c r="DL474" s="56"/>
      <c r="DM474" s="56"/>
      <c r="DN474" s="56"/>
      <c r="DO474" s="56"/>
      <c r="DP474" s="56"/>
      <c r="DQ474" s="56"/>
      <c r="DR474" s="56"/>
      <c r="DS474" s="56"/>
      <c r="DT474" s="56"/>
      <c r="DU474" s="56"/>
      <c r="DV474" s="56"/>
      <c r="DW474" s="56"/>
      <c r="DX474" s="56"/>
      <c r="DY474" s="56"/>
      <c r="DZ474" s="56"/>
      <c r="EA474" s="56"/>
      <c r="EB474" s="56"/>
      <c r="EC474" s="56"/>
      <c r="ED474" s="56"/>
      <c r="EE474" s="56"/>
      <c r="EF474" s="56"/>
      <c r="EG474" s="56"/>
      <c r="EH474" s="56"/>
      <c r="EI474" s="56"/>
      <c r="EJ474" s="56"/>
      <c r="EK474" s="56"/>
      <c r="EL474" s="56"/>
      <c r="EM474" s="56"/>
      <c r="EN474" s="56"/>
      <c r="EO474" s="56"/>
      <c r="EP474" s="56"/>
      <c r="EQ474" s="56"/>
      <c r="ER474" s="56"/>
      <c r="ES474" s="56"/>
      <c r="ET474" s="56"/>
      <c r="EU474" s="56"/>
      <c r="EV474" s="56"/>
      <c r="EW474" s="56"/>
      <c r="EX474" s="56"/>
      <c r="EY474" s="56"/>
      <c r="EZ474" s="56"/>
      <c r="FA474" s="56"/>
      <c r="FB474" s="56"/>
      <c r="FC474" s="56"/>
      <c r="FD474" s="56"/>
      <c r="FE474" s="56"/>
      <c r="FF474" s="56"/>
      <c r="FG474" s="56"/>
      <c r="FH474" s="56"/>
      <c r="FI474" s="56"/>
      <c r="FJ474" s="56"/>
      <c r="FK474" s="56"/>
      <c r="FL474" s="56"/>
      <c r="FM474" s="56"/>
      <c r="FN474" s="56"/>
      <c r="FO474" s="56"/>
      <c r="FP474" s="56"/>
      <c r="FQ474" s="56"/>
      <c r="FR474" s="56"/>
      <c r="FS474" s="56"/>
      <c r="FT474" s="56"/>
      <c r="FU474" s="56"/>
      <c r="FV474" s="56"/>
      <c r="FW474" s="56"/>
      <c r="FX474" s="56"/>
      <c r="FY474" s="56"/>
      <c r="FZ474" s="56"/>
      <c r="GA474" s="56"/>
      <c r="GB474" s="56"/>
      <c r="GC474" s="56"/>
      <c r="GD474" s="56"/>
      <c r="GE474" s="56"/>
      <c r="GF474" s="56"/>
      <c r="GG474" s="56"/>
      <c r="GH474" s="56"/>
      <c r="GI474" s="56"/>
      <c r="GJ474" s="56"/>
      <c r="GK474" s="56"/>
      <c r="GL474" s="56"/>
      <c r="GM474" s="56"/>
      <c r="GN474" s="56"/>
      <c r="GO474" s="56"/>
      <c r="GP474" s="56"/>
      <c r="GQ474" s="56"/>
      <c r="GR474" s="56"/>
      <c r="GS474" s="56"/>
      <c r="GT474" s="56"/>
      <c r="GU474" s="56"/>
      <c r="GV474" s="56"/>
      <c r="GW474" s="56"/>
      <c r="GX474" s="56"/>
      <c r="GY474" s="56"/>
      <c r="GZ474" s="56"/>
      <c r="HA474" s="56"/>
      <c r="HB474" s="56"/>
      <c r="HC474" s="56"/>
      <c r="HD474" s="56"/>
      <c r="HE474" s="56"/>
      <c r="HF474" s="56"/>
      <c r="HG474" s="56"/>
      <c r="HH474" s="56"/>
      <c r="HI474" s="56"/>
      <c r="HJ474" s="56"/>
      <c r="HK474" s="56"/>
      <c r="HL474" s="56"/>
      <c r="HM474" s="56"/>
      <c r="HN474" s="56"/>
      <c r="HO474" s="56"/>
      <c r="HP474" s="56"/>
      <c r="HQ474" s="56"/>
      <c r="HR474" s="56"/>
      <c r="HS474" s="56"/>
      <c r="HT474" s="56"/>
      <c r="HU474" s="56"/>
      <c r="HV474" s="56"/>
      <c r="HW474" s="56"/>
      <c r="HX474" s="56"/>
      <c r="HY474" s="56"/>
      <c r="HZ474" s="56"/>
      <c r="IA474" s="56"/>
      <c r="IB474" s="56"/>
      <c r="IC474" s="56"/>
      <c r="ID474" s="56"/>
      <c r="IE474" s="56"/>
      <c r="IF474" s="56"/>
      <c r="IG474" s="56"/>
      <c r="IH474" s="56"/>
      <c r="II474" s="56"/>
      <c r="IJ474" s="56"/>
      <c r="IK474" s="56"/>
      <c r="IL474" s="56"/>
      <c r="IM474" s="56"/>
      <c r="IN474" s="56"/>
      <c r="IO474" s="56"/>
      <c r="IP474" s="56"/>
      <c r="IQ474" s="56"/>
      <c r="IR474" s="56"/>
      <c r="IS474" s="56"/>
      <c r="IT474" s="56"/>
      <c r="IU474" s="56"/>
    </row>
    <row r="475" spans="1:255" ht="12.75">
      <c r="A475" s="57" t="s">
        <v>3572</v>
      </c>
      <c r="B475" s="58"/>
      <c r="C475" s="55">
        <v>4</v>
      </c>
      <c r="D475" s="55">
        <v>600</v>
      </c>
      <c r="E475" s="187" t="s">
        <v>1307</v>
      </c>
      <c r="F475" s="200" t="s">
        <v>1145</v>
      </c>
      <c r="G475" s="187" t="s">
        <v>1871</v>
      </c>
      <c r="H475" s="55" t="s">
        <v>2246</v>
      </c>
      <c r="I475" s="55" t="s">
        <v>1255</v>
      </c>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c r="AS475" s="56"/>
      <c r="AT475" s="56"/>
      <c r="AU475" s="56"/>
      <c r="AV475" s="56"/>
      <c r="AW475" s="56"/>
      <c r="AX475" s="56"/>
      <c r="AY475" s="56"/>
      <c r="AZ475" s="56"/>
      <c r="BA475" s="56"/>
      <c r="BB475" s="56"/>
      <c r="BC475" s="56"/>
      <c r="BD475" s="56"/>
      <c r="BE475" s="56"/>
      <c r="BF475" s="56"/>
      <c r="BG475" s="56"/>
      <c r="BH475" s="56"/>
      <c r="BI475" s="56"/>
      <c r="BJ475" s="56"/>
      <c r="BK475" s="56"/>
      <c r="BL475" s="56"/>
      <c r="BM475" s="56"/>
      <c r="BN475" s="56"/>
      <c r="BO475" s="56"/>
      <c r="BP475" s="56"/>
      <c r="BQ475" s="56"/>
      <c r="BR475" s="56"/>
      <c r="BS475" s="56"/>
      <c r="BT475" s="56"/>
      <c r="BU475" s="56"/>
      <c r="BV475" s="56"/>
      <c r="BW475" s="56"/>
      <c r="BX475" s="56"/>
      <c r="BY475" s="56"/>
      <c r="BZ475" s="56"/>
      <c r="CA475" s="56"/>
      <c r="CB475" s="56"/>
      <c r="CC475" s="56"/>
      <c r="CD475" s="56"/>
      <c r="CE475" s="56"/>
      <c r="CF475" s="56"/>
      <c r="CG475" s="56"/>
      <c r="CH475" s="56"/>
      <c r="CI475" s="56"/>
      <c r="CJ475" s="56"/>
      <c r="CK475" s="56"/>
      <c r="CL475" s="56"/>
      <c r="CM475" s="56"/>
      <c r="CN475" s="56"/>
      <c r="CO475" s="56"/>
      <c r="CP475" s="56"/>
      <c r="CQ475" s="56"/>
      <c r="CR475" s="56"/>
      <c r="CS475" s="56"/>
      <c r="CT475" s="56"/>
      <c r="CU475" s="56"/>
      <c r="CV475" s="56"/>
      <c r="CW475" s="56"/>
      <c r="CX475" s="56"/>
      <c r="CY475" s="56"/>
      <c r="CZ475" s="56"/>
      <c r="DA475" s="56"/>
      <c r="DB475" s="56"/>
      <c r="DC475" s="56"/>
      <c r="DD475" s="56"/>
      <c r="DE475" s="56"/>
      <c r="DF475" s="56"/>
      <c r="DG475" s="56"/>
      <c r="DH475" s="56"/>
      <c r="DI475" s="56"/>
      <c r="DJ475" s="56"/>
      <c r="DK475" s="56"/>
      <c r="DL475" s="56"/>
      <c r="DM475" s="56"/>
      <c r="DN475" s="56"/>
      <c r="DO475" s="56"/>
      <c r="DP475" s="56"/>
      <c r="DQ475" s="56"/>
      <c r="DR475" s="56"/>
      <c r="DS475" s="56"/>
      <c r="DT475" s="56"/>
      <c r="DU475" s="56"/>
      <c r="DV475" s="56"/>
      <c r="DW475" s="56"/>
      <c r="DX475" s="56"/>
      <c r="DY475" s="56"/>
      <c r="DZ475" s="56"/>
      <c r="EA475" s="56"/>
      <c r="EB475" s="56"/>
      <c r="EC475" s="56"/>
      <c r="ED475" s="56"/>
      <c r="EE475" s="56"/>
      <c r="EF475" s="56"/>
      <c r="EG475" s="56"/>
      <c r="EH475" s="56"/>
      <c r="EI475" s="56"/>
      <c r="EJ475" s="56"/>
      <c r="EK475" s="56"/>
      <c r="EL475" s="56"/>
      <c r="EM475" s="56"/>
      <c r="EN475" s="56"/>
      <c r="EO475" s="56"/>
      <c r="EP475" s="56"/>
      <c r="EQ475" s="56"/>
      <c r="ER475" s="56"/>
      <c r="ES475" s="56"/>
      <c r="ET475" s="56"/>
      <c r="EU475" s="56"/>
      <c r="EV475" s="56"/>
      <c r="EW475" s="56"/>
      <c r="EX475" s="56"/>
      <c r="EY475" s="56"/>
      <c r="EZ475" s="56"/>
      <c r="FA475" s="56"/>
      <c r="FB475" s="56"/>
      <c r="FC475" s="56"/>
      <c r="FD475" s="56"/>
      <c r="FE475" s="56"/>
      <c r="FF475" s="56"/>
      <c r="FG475" s="56"/>
      <c r="FH475" s="56"/>
      <c r="FI475" s="56"/>
      <c r="FJ475" s="56"/>
      <c r="FK475" s="56"/>
      <c r="FL475" s="56"/>
      <c r="FM475" s="56"/>
      <c r="FN475" s="56"/>
      <c r="FO475" s="56"/>
      <c r="FP475" s="56"/>
      <c r="FQ475" s="56"/>
      <c r="FR475" s="56"/>
      <c r="FS475" s="56"/>
      <c r="FT475" s="56"/>
      <c r="FU475" s="56"/>
      <c r="FV475" s="56"/>
      <c r="FW475" s="56"/>
      <c r="FX475" s="56"/>
      <c r="FY475" s="56"/>
      <c r="FZ475" s="56"/>
      <c r="GA475" s="56"/>
      <c r="GB475" s="56"/>
      <c r="GC475" s="56"/>
      <c r="GD475" s="56"/>
      <c r="GE475" s="56"/>
      <c r="GF475" s="56"/>
      <c r="GG475" s="56"/>
      <c r="GH475" s="56"/>
      <c r="GI475" s="56"/>
      <c r="GJ475" s="56"/>
      <c r="GK475" s="56"/>
      <c r="GL475" s="56"/>
      <c r="GM475" s="56"/>
      <c r="GN475" s="56"/>
      <c r="GO475" s="56"/>
      <c r="GP475" s="56"/>
      <c r="GQ475" s="56"/>
      <c r="GR475" s="56"/>
      <c r="GS475" s="56"/>
      <c r="GT475" s="56"/>
      <c r="GU475" s="56"/>
      <c r="GV475" s="56"/>
      <c r="GW475" s="56"/>
      <c r="GX475" s="56"/>
      <c r="GY475" s="56"/>
      <c r="GZ475" s="56"/>
      <c r="HA475" s="56"/>
      <c r="HB475" s="56"/>
      <c r="HC475" s="56"/>
      <c r="HD475" s="56"/>
      <c r="HE475" s="56"/>
      <c r="HF475" s="56"/>
      <c r="HG475" s="56"/>
      <c r="HH475" s="56"/>
      <c r="HI475" s="56"/>
      <c r="HJ475" s="56"/>
      <c r="HK475" s="56"/>
      <c r="HL475" s="56"/>
      <c r="HM475" s="56"/>
      <c r="HN475" s="56"/>
      <c r="HO475" s="56"/>
      <c r="HP475" s="56"/>
      <c r="HQ475" s="56"/>
      <c r="HR475" s="56"/>
      <c r="HS475" s="56"/>
      <c r="HT475" s="56"/>
      <c r="HU475" s="56"/>
      <c r="HV475" s="56"/>
      <c r="HW475" s="56"/>
      <c r="HX475" s="56"/>
      <c r="HY475" s="56"/>
      <c r="HZ475" s="56"/>
      <c r="IA475" s="56"/>
      <c r="IB475" s="56"/>
      <c r="IC475" s="56"/>
      <c r="ID475" s="56"/>
      <c r="IE475" s="56"/>
      <c r="IF475" s="56"/>
      <c r="IG475" s="56"/>
      <c r="IH475" s="56"/>
      <c r="II475" s="56"/>
      <c r="IJ475" s="56"/>
      <c r="IK475" s="56"/>
      <c r="IL475" s="56"/>
      <c r="IM475" s="56"/>
      <c r="IN475" s="56"/>
      <c r="IO475" s="56"/>
      <c r="IP475" s="56"/>
      <c r="IQ475" s="56"/>
      <c r="IR475" s="56"/>
      <c r="IS475" s="56"/>
      <c r="IT475" s="56"/>
      <c r="IU475" s="56"/>
    </row>
    <row r="476" spans="1:255" ht="12.75">
      <c r="A476" s="57" t="s">
        <v>3572</v>
      </c>
      <c r="B476" s="58"/>
      <c r="C476" s="55">
        <v>4</v>
      </c>
      <c r="D476" s="55">
        <v>600</v>
      </c>
      <c r="E476" s="186" t="s">
        <v>1308</v>
      </c>
      <c r="F476" s="201" t="s">
        <v>1146</v>
      </c>
      <c r="G476" s="186" t="s">
        <v>1872</v>
      </c>
      <c r="H476" s="55" t="s">
        <v>2246</v>
      </c>
      <c r="I476" s="55" t="s">
        <v>1255</v>
      </c>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c r="AS476" s="56"/>
      <c r="AT476" s="56"/>
      <c r="AU476" s="56"/>
      <c r="AV476" s="56"/>
      <c r="AW476" s="56"/>
      <c r="AX476" s="56"/>
      <c r="AY476" s="56"/>
      <c r="AZ476" s="56"/>
      <c r="BA476" s="56"/>
      <c r="BB476" s="56"/>
      <c r="BC476" s="56"/>
      <c r="BD476" s="56"/>
      <c r="BE476" s="56"/>
      <c r="BF476" s="56"/>
      <c r="BG476" s="56"/>
      <c r="BH476" s="56"/>
      <c r="BI476" s="56"/>
      <c r="BJ476" s="56"/>
      <c r="BK476" s="56"/>
      <c r="BL476" s="56"/>
      <c r="BM476" s="56"/>
      <c r="BN476" s="56"/>
      <c r="BO476" s="56"/>
      <c r="BP476" s="56"/>
      <c r="BQ476" s="56"/>
      <c r="BR476" s="56"/>
      <c r="BS476" s="56"/>
      <c r="BT476" s="56"/>
      <c r="BU476" s="56"/>
      <c r="BV476" s="56"/>
      <c r="BW476" s="56"/>
      <c r="BX476" s="56"/>
      <c r="BY476" s="56"/>
      <c r="BZ476" s="56"/>
      <c r="CA476" s="56"/>
      <c r="CB476" s="56"/>
      <c r="CC476" s="56"/>
      <c r="CD476" s="56"/>
      <c r="CE476" s="56"/>
      <c r="CF476" s="56"/>
      <c r="CG476" s="56"/>
      <c r="CH476" s="56"/>
      <c r="CI476" s="56"/>
      <c r="CJ476" s="56"/>
      <c r="CK476" s="56"/>
      <c r="CL476" s="56"/>
      <c r="CM476" s="56"/>
      <c r="CN476" s="56"/>
      <c r="CO476" s="56"/>
      <c r="CP476" s="56"/>
      <c r="CQ476" s="56"/>
      <c r="CR476" s="56"/>
      <c r="CS476" s="56"/>
      <c r="CT476" s="56"/>
      <c r="CU476" s="56"/>
      <c r="CV476" s="56"/>
      <c r="CW476" s="56"/>
      <c r="CX476" s="56"/>
      <c r="CY476" s="56"/>
      <c r="CZ476" s="56"/>
      <c r="DA476" s="56"/>
      <c r="DB476" s="56"/>
      <c r="DC476" s="56"/>
      <c r="DD476" s="56"/>
      <c r="DE476" s="56"/>
      <c r="DF476" s="56"/>
      <c r="DG476" s="56"/>
      <c r="DH476" s="56"/>
      <c r="DI476" s="56"/>
      <c r="DJ476" s="56"/>
      <c r="DK476" s="56"/>
      <c r="DL476" s="56"/>
      <c r="DM476" s="56"/>
      <c r="DN476" s="56"/>
      <c r="DO476" s="56"/>
      <c r="DP476" s="56"/>
      <c r="DQ476" s="56"/>
      <c r="DR476" s="56"/>
      <c r="DS476" s="56"/>
      <c r="DT476" s="56"/>
      <c r="DU476" s="56"/>
      <c r="DV476" s="56"/>
      <c r="DW476" s="56"/>
      <c r="DX476" s="56"/>
      <c r="DY476" s="56"/>
      <c r="DZ476" s="56"/>
      <c r="EA476" s="56"/>
      <c r="EB476" s="56"/>
      <c r="EC476" s="56"/>
      <c r="ED476" s="56"/>
      <c r="EE476" s="56"/>
      <c r="EF476" s="56"/>
      <c r="EG476" s="56"/>
      <c r="EH476" s="56"/>
      <c r="EI476" s="56"/>
      <c r="EJ476" s="56"/>
      <c r="EK476" s="56"/>
      <c r="EL476" s="56"/>
      <c r="EM476" s="56"/>
      <c r="EN476" s="56"/>
      <c r="EO476" s="56"/>
      <c r="EP476" s="56"/>
      <c r="EQ476" s="56"/>
      <c r="ER476" s="56"/>
      <c r="ES476" s="56"/>
      <c r="ET476" s="56"/>
      <c r="EU476" s="56"/>
      <c r="EV476" s="56"/>
      <c r="EW476" s="56"/>
      <c r="EX476" s="56"/>
      <c r="EY476" s="56"/>
      <c r="EZ476" s="56"/>
      <c r="FA476" s="56"/>
      <c r="FB476" s="56"/>
      <c r="FC476" s="56"/>
      <c r="FD476" s="56"/>
      <c r="FE476" s="56"/>
      <c r="FF476" s="56"/>
      <c r="FG476" s="56"/>
      <c r="FH476" s="56"/>
      <c r="FI476" s="56"/>
      <c r="FJ476" s="56"/>
      <c r="FK476" s="56"/>
      <c r="FL476" s="56"/>
      <c r="FM476" s="56"/>
      <c r="FN476" s="56"/>
      <c r="FO476" s="56"/>
      <c r="FP476" s="56"/>
      <c r="FQ476" s="56"/>
      <c r="FR476" s="56"/>
      <c r="FS476" s="56"/>
      <c r="FT476" s="56"/>
      <c r="FU476" s="56"/>
      <c r="FV476" s="56"/>
      <c r="FW476" s="56"/>
      <c r="FX476" s="56"/>
      <c r="FY476" s="56"/>
      <c r="FZ476" s="56"/>
      <c r="GA476" s="56"/>
      <c r="GB476" s="56"/>
      <c r="GC476" s="56"/>
      <c r="GD476" s="56"/>
      <c r="GE476" s="56"/>
      <c r="GF476" s="56"/>
      <c r="GG476" s="56"/>
      <c r="GH476" s="56"/>
      <c r="GI476" s="56"/>
      <c r="GJ476" s="56"/>
      <c r="GK476" s="56"/>
      <c r="GL476" s="56"/>
      <c r="GM476" s="56"/>
      <c r="GN476" s="56"/>
      <c r="GO476" s="56"/>
      <c r="GP476" s="56"/>
      <c r="GQ476" s="56"/>
      <c r="GR476" s="56"/>
      <c r="GS476" s="56"/>
      <c r="GT476" s="56"/>
      <c r="GU476" s="56"/>
      <c r="GV476" s="56"/>
      <c r="GW476" s="56"/>
      <c r="GX476" s="56"/>
      <c r="GY476" s="56"/>
      <c r="GZ476" s="56"/>
      <c r="HA476" s="56"/>
      <c r="HB476" s="56"/>
      <c r="HC476" s="56"/>
      <c r="HD476" s="56"/>
      <c r="HE476" s="56"/>
      <c r="HF476" s="56"/>
      <c r="HG476" s="56"/>
      <c r="HH476" s="56"/>
      <c r="HI476" s="56"/>
      <c r="HJ476" s="56"/>
      <c r="HK476" s="56"/>
      <c r="HL476" s="56"/>
      <c r="HM476" s="56"/>
      <c r="HN476" s="56"/>
      <c r="HO476" s="56"/>
      <c r="HP476" s="56"/>
      <c r="HQ476" s="56"/>
      <c r="HR476" s="56"/>
      <c r="HS476" s="56"/>
      <c r="HT476" s="56"/>
      <c r="HU476" s="56"/>
      <c r="HV476" s="56"/>
      <c r="HW476" s="56"/>
      <c r="HX476" s="56"/>
      <c r="HY476" s="56"/>
      <c r="HZ476" s="56"/>
      <c r="IA476" s="56"/>
      <c r="IB476" s="56"/>
      <c r="IC476" s="56"/>
      <c r="ID476" s="56"/>
      <c r="IE476" s="56"/>
      <c r="IF476" s="56"/>
      <c r="IG476" s="56"/>
      <c r="IH476" s="56"/>
      <c r="II476" s="56"/>
      <c r="IJ476" s="56"/>
      <c r="IK476" s="56"/>
      <c r="IL476" s="56"/>
      <c r="IM476" s="56"/>
      <c r="IN476" s="56"/>
      <c r="IO476" s="56"/>
      <c r="IP476" s="56"/>
      <c r="IQ476" s="56"/>
      <c r="IR476" s="56"/>
      <c r="IS476" s="56"/>
      <c r="IT476" s="56"/>
      <c r="IU476" s="56"/>
    </row>
    <row r="477" spans="1:255" ht="12.75">
      <c r="A477" s="57" t="s">
        <v>3572</v>
      </c>
      <c r="B477" s="68" t="s">
        <v>1627</v>
      </c>
      <c r="C477" s="55">
        <v>4</v>
      </c>
      <c r="D477" s="55"/>
      <c r="E477" s="186" t="s">
        <v>1309</v>
      </c>
      <c r="F477" s="201" t="s">
        <v>1147</v>
      </c>
      <c r="G477" s="55"/>
      <c r="H477" s="55" t="s">
        <v>2246</v>
      </c>
      <c r="I477" s="55" t="s">
        <v>1227</v>
      </c>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c r="AS477" s="56"/>
      <c r="AT477" s="56"/>
      <c r="AU477" s="56"/>
      <c r="AV477" s="56"/>
      <c r="AW477" s="56"/>
      <c r="AX477" s="56"/>
      <c r="AY477" s="56"/>
      <c r="AZ477" s="56"/>
      <c r="BA477" s="56"/>
      <c r="BB477" s="56"/>
      <c r="BC477" s="56"/>
      <c r="BD477" s="56"/>
      <c r="BE477" s="56"/>
      <c r="BF477" s="56"/>
      <c r="BG477" s="56"/>
      <c r="BH477" s="56"/>
      <c r="BI477" s="56"/>
      <c r="BJ477" s="56"/>
      <c r="BK477" s="56"/>
      <c r="BL477" s="56"/>
      <c r="BM477" s="56"/>
      <c r="BN477" s="56"/>
      <c r="BO477" s="56"/>
      <c r="BP477" s="56"/>
      <c r="BQ477" s="56"/>
      <c r="BR477" s="56"/>
      <c r="BS477" s="56"/>
      <c r="BT477" s="56"/>
      <c r="BU477" s="56"/>
      <c r="BV477" s="56"/>
      <c r="BW477" s="56"/>
      <c r="BX477" s="56"/>
      <c r="BY477" s="56"/>
      <c r="BZ477" s="56"/>
      <c r="CA477" s="56"/>
      <c r="CB477" s="56"/>
      <c r="CC477" s="56"/>
      <c r="CD477" s="56"/>
      <c r="CE477" s="56"/>
      <c r="CF477" s="56"/>
      <c r="CG477" s="56"/>
      <c r="CH477" s="56"/>
      <c r="CI477" s="56"/>
      <c r="CJ477" s="56"/>
      <c r="CK477" s="56"/>
      <c r="CL477" s="56"/>
      <c r="CM477" s="56"/>
      <c r="CN477" s="56"/>
      <c r="CO477" s="56"/>
      <c r="CP477" s="56"/>
      <c r="CQ477" s="56"/>
      <c r="CR477" s="56"/>
      <c r="CS477" s="56"/>
      <c r="CT477" s="56"/>
      <c r="CU477" s="56"/>
      <c r="CV477" s="56"/>
      <c r="CW477" s="56"/>
      <c r="CX477" s="56"/>
      <c r="CY477" s="56"/>
      <c r="CZ477" s="56"/>
      <c r="DA477" s="56"/>
      <c r="DB477" s="56"/>
      <c r="DC477" s="56"/>
      <c r="DD477" s="56"/>
      <c r="DE477" s="56"/>
      <c r="DF477" s="56"/>
      <c r="DG477" s="56"/>
      <c r="DH477" s="56"/>
      <c r="DI477" s="56"/>
      <c r="DJ477" s="56"/>
      <c r="DK477" s="56"/>
      <c r="DL477" s="56"/>
      <c r="DM477" s="56"/>
      <c r="DN477" s="56"/>
      <c r="DO477" s="56"/>
      <c r="DP477" s="56"/>
      <c r="DQ477" s="56"/>
      <c r="DR477" s="56"/>
      <c r="DS477" s="56"/>
      <c r="DT477" s="56"/>
      <c r="DU477" s="56"/>
      <c r="DV477" s="56"/>
      <c r="DW477" s="56"/>
      <c r="DX477" s="56"/>
      <c r="DY477" s="56"/>
      <c r="DZ477" s="56"/>
      <c r="EA477" s="56"/>
      <c r="EB477" s="56"/>
      <c r="EC477" s="56"/>
      <c r="ED477" s="56"/>
      <c r="EE477" s="56"/>
      <c r="EF477" s="56"/>
      <c r="EG477" s="56"/>
      <c r="EH477" s="56"/>
      <c r="EI477" s="56"/>
      <c r="EJ477" s="56"/>
      <c r="EK477" s="56"/>
      <c r="EL477" s="56"/>
      <c r="EM477" s="56"/>
      <c r="EN477" s="56"/>
      <c r="EO477" s="56"/>
      <c r="EP477" s="56"/>
      <c r="EQ477" s="56"/>
      <c r="ER477" s="56"/>
      <c r="ES477" s="56"/>
      <c r="ET477" s="56"/>
      <c r="EU477" s="56"/>
      <c r="EV477" s="56"/>
      <c r="EW477" s="56"/>
      <c r="EX477" s="56"/>
      <c r="EY477" s="56"/>
      <c r="EZ477" s="56"/>
      <c r="FA477" s="56"/>
      <c r="FB477" s="56"/>
      <c r="FC477" s="56"/>
      <c r="FD477" s="56"/>
      <c r="FE477" s="56"/>
      <c r="FF477" s="56"/>
      <c r="FG477" s="56"/>
      <c r="FH477" s="56"/>
      <c r="FI477" s="56"/>
      <c r="FJ477" s="56"/>
      <c r="FK477" s="56"/>
      <c r="FL477" s="56"/>
      <c r="FM477" s="56"/>
      <c r="FN477" s="56"/>
      <c r="FO477" s="56"/>
      <c r="FP477" s="56"/>
      <c r="FQ477" s="56"/>
      <c r="FR477" s="56"/>
      <c r="FS477" s="56"/>
      <c r="FT477" s="56"/>
      <c r="FU477" s="56"/>
      <c r="FV477" s="56"/>
      <c r="FW477" s="56"/>
      <c r="FX477" s="56"/>
      <c r="FY477" s="56"/>
      <c r="FZ477" s="56"/>
      <c r="GA477" s="56"/>
      <c r="GB477" s="56"/>
      <c r="GC477" s="56"/>
      <c r="GD477" s="56"/>
      <c r="GE477" s="56"/>
      <c r="GF477" s="56"/>
      <c r="GG477" s="56"/>
      <c r="GH477" s="56"/>
      <c r="GI477" s="56"/>
      <c r="GJ477" s="56"/>
      <c r="GK477" s="56"/>
      <c r="GL477" s="56"/>
      <c r="GM477" s="56"/>
      <c r="GN477" s="56"/>
      <c r="GO477" s="56"/>
      <c r="GP477" s="56"/>
      <c r="GQ477" s="56"/>
      <c r="GR477" s="56"/>
      <c r="GS477" s="56"/>
      <c r="GT477" s="56"/>
      <c r="GU477" s="56"/>
      <c r="GV477" s="56"/>
      <c r="GW477" s="56"/>
      <c r="GX477" s="56"/>
      <c r="GY477" s="56"/>
      <c r="GZ477" s="56"/>
      <c r="HA477" s="56"/>
      <c r="HB477" s="56"/>
      <c r="HC477" s="56"/>
      <c r="HD477" s="56"/>
      <c r="HE477" s="56"/>
      <c r="HF477" s="56"/>
      <c r="HG477" s="56"/>
      <c r="HH477" s="56"/>
      <c r="HI477" s="56"/>
      <c r="HJ477" s="56"/>
      <c r="HK477" s="56"/>
      <c r="HL477" s="56"/>
      <c r="HM477" s="56"/>
      <c r="HN477" s="56"/>
      <c r="HO477" s="56"/>
      <c r="HP477" s="56"/>
      <c r="HQ477" s="56"/>
      <c r="HR477" s="56"/>
      <c r="HS477" s="56"/>
      <c r="HT477" s="56"/>
      <c r="HU477" s="56"/>
      <c r="HV477" s="56"/>
      <c r="HW477" s="56"/>
      <c r="HX477" s="56"/>
      <c r="HY477" s="56"/>
      <c r="HZ477" s="56"/>
      <c r="IA477" s="56"/>
      <c r="IB477" s="56"/>
      <c r="IC477" s="56"/>
      <c r="ID477" s="56"/>
      <c r="IE477" s="56"/>
      <c r="IF477" s="56"/>
      <c r="IG477" s="56"/>
      <c r="IH477" s="56"/>
      <c r="II477" s="56"/>
      <c r="IJ477" s="56"/>
      <c r="IK477" s="56"/>
      <c r="IL477" s="56"/>
      <c r="IM477" s="56"/>
      <c r="IN477" s="56"/>
      <c r="IO477" s="56"/>
      <c r="IP477" s="56"/>
      <c r="IQ477" s="56"/>
      <c r="IR477" s="56"/>
      <c r="IS477" s="56"/>
      <c r="IT477" s="56"/>
      <c r="IU477" s="56"/>
    </row>
    <row r="478" spans="1:255" ht="12.75">
      <c r="A478" s="57" t="s">
        <v>3572</v>
      </c>
      <c r="B478" s="58"/>
      <c r="C478" s="55">
        <v>4</v>
      </c>
      <c r="D478" s="55"/>
      <c r="E478" s="186" t="s">
        <v>1310</v>
      </c>
      <c r="F478" s="201" t="s">
        <v>1148</v>
      </c>
      <c r="G478" s="55"/>
      <c r="H478" s="55" t="s">
        <v>2246</v>
      </c>
      <c r="I478" s="55" t="s">
        <v>1228</v>
      </c>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c r="AS478" s="56"/>
      <c r="AT478" s="56"/>
      <c r="AU478" s="56"/>
      <c r="AV478" s="56"/>
      <c r="AW478" s="56"/>
      <c r="AX478" s="56"/>
      <c r="AY478" s="56"/>
      <c r="AZ478" s="56"/>
      <c r="BA478" s="56"/>
      <c r="BB478" s="56"/>
      <c r="BC478" s="56"/>
      <c r="BD478" s="56"/>
      <c r="BE478" s="56"/>
      <c r="BF478" s="56"/>
      <c r="BG478" s="56"/>
      <c r="BH478" s="56"/>
      <c r="BI478" s="56"/>
      <c r="BJ478" s="56"/>
      <c r="BK478" s="56"/>
      <c r="BL478" s="56"/>
      <c r="BM478" s="56"/>
      <c r="BN478" s="56"/>
      <c r="BO478" s="56"/>
      <c r="BP478" s="56"/>
      <c r="BQ478" s="56"/>
      <c r="BR478" s="56"/>
      <c r="BS478" s="56"/>
      <c r="BT478" s="56"/>
      <c r="BU478" s="56"/>
      <c r="BV478" s="56"/>
      <c r="BW478" s="56"/>
      <c r="BX478" s="56"/>
      <c r="BY478" s="56"/>
      <c r="BZ478" s="56"/>
      <c r="CA478" s="56"/>
      <c r="CB478" s="56"/>
      <c r="CC478" s="56"/>
      <c r="CD478" s="56"/>
      <c r="CE478" s="56"/>
      <c r="CF478" s="56"/>
      <c r="CG478" s="56"/>
      <c r="CH478" s="56"/>
      <c r="CI478" s="56"/>
      <c r="CJ478" s="56"/>
      <c r="CK478" s="56"/>
      <c r="CL478" s="56"/>
      <c r="CM478" s="56"/>
      <c r="CN478" s="56"/>
      <c r="CO478" s="56"/>
      <c r="CP478" s="56"/>
      <c r="CQ478" s="56"/>
      <c r="CR478" s="56"/>
      <c r="CS478" s="56"/>
      <c r="CT478" s="56"/>
      <c r="CU478" s="56"/>
      <c r="CV478" s="56"/>
      <c r="CW478" s="56"/>
      <c r="CX478" s="56"/>
      <c r="CY478" s="56"/>
      <c r="CZ478" s="56"/>
      <c r="DA478" s="56"/>
      <c r="DB478" s="56"/>
      <c r="DC478" s="56"/>
      <c r="DD478" s="56"/>
      <c r="DE478" s="56"/>
      <c r="DF478" s="56"/>
      <c r="DG478" s="56"/>
      <c r="DH478" s="56"/>
      <c r="DI478" s="56"/>
      <c r="DJ478" s="56"/>
      <c r="DK478" s="56"/>
      <c r="DL478" s="56"/>
      <c r="DM478" s="56"/>
      <c r="DN478" s="56"/>
      <c r="DO478" s="56"/>
      <c r="DP478" s="56"/>
      <c r="DQ478" s="56"/>
      <c r="DR478" s="56"/>
      <c r="DS478" s="56"/>
      <c r="DT478" s="56"/>
      <c r="DU478" s="56"/>
      <c r="DV478" s="56"/>
      <c r="DW478" s="56"/>
      <c r="DX478" s="56"/>
      <c r="DY478" s="56"/>
      <c r="DZ478" s="56"/>
      <c r="EA478" s="56"/>
      <c r="EB478" s="56"/>
      <c r="EC478" s="56"/>
      <c r="ED478" s="56"/>
      <c r="EE478" s="56"/>
      <c r="EF478" s="56"/>
      <c r="EG478" s="56"/>
      <c r="EH478" s="56"/>
      <c r="EI478" s="56"/>
      <c r="EJ478" s="56"/>
      <c r="EK478" s="56"/>
      <c r="EL478" s="56"/>
      <c r="EM478" s="56"/>
      <c r="EN478" s="56"/>
      <c r="EO478" s="56"/>
      <c r="EP478" s="56"/>
      <c r="EQ478" s="56"/>
      <c r="ER478" s="56"/>
      <c r="ES478" s="56"/>
      <c r="ET478" s="56"/>
      <c r="EU478" s="56"/>
      <c r="EV478" s="56"/>
      <c r="EW478" s="56"/>
      <c r="EX478" s="56"/>
      <c r="EY478" s="56"/>
      <c r="EZ478" s="56"/>
      <c r="FA478" s="56"/>
      <c r="FB478" s="56"/>
      <c r="FC478" s="56"/>
      <c r="FD478" s="56"/>
      <c r="FE478" s="56"/>
      <c r="FF478" s="56"/>
      <c r="FG478" s="56"/>
      <c r="FH478" s="56"/>
      <c r="FI478" s="56"/>
      <c r="FJ478" s="56"/>
      <c r="FK478" s="56"/>
      <c r="FL478" s="56"/>
      <c r="FM478" s="56"/>
      <c r="FN478" s="56"/>
      <c r="FO478" s="56"/>
      <c r="FP478" s="56"/>
      <c r="FQ478" s="56"/>
      <c r="FR478" s="56"/>
      <c r="FS478" s="56"/>
      <c r="FT478" s="56"/>
      <c r="FU478" s="56"/>
      <c r="FV478" s="56"/>
      <c r="FW478" s="56"/>
      <c r="FX478" s="56"/>
      <c r="FY478" s="56"/>
      <c r="FZ478" s="56"/>
      <c r="GA478" s="56"/>
      <c r="GB478" s="56"/>
      <c r="GC478" s="56"/>
      <c r="GD478" s="56"/>
      <c r="GE478" s="56"/>
      <c r="GF478" s="56"/>
      <c r="GG478" s="56"/>
      <c r="GH478" s="56"/>
      <c r="GI478" s="56"/>
      <c r="GJ478" s="56"/>
      <c r="GK478" s="56"/>
      <c r="GL478" s="56"/>
      <c r="GM478" s="56"/>
      <c r="GN478" s="56"/>
      <c r="GO478" s="56"/>
      <c r="GP478" s="56"/>
      <c r="GQ478" s="56"/>
      <c r="GR478" s="56"/>
      <c r="GS478" s="56"/>
      <c r="GT478" s="56"/>
      <c r="GU478" s="56"/>
      <c r="GV478" s="56"/>
      <c r="GW478" s="56"/>
      <c r="GX478" s="56"/>
      <c r="GY478" s="56"/>
      <c r="GZ478" s="56"/>
      <c r="HA478" s="56"/>
      <c r="HB478" s="56"/>
      <c r="HC478" s="56"/>
      <c r="HD478" s="56"/>
      <c r="HE478" s="56"/>
      <c r="HF478" s="56"/>
      <c r="HG478" s="56"/>
      <c r="HH478" s="56"/>
      <c r="HI478" s="56"/>
      <c r="HJ478" s="56"/>
      <c r="HK478" s="56"/>
      <c r="HL478" s="56"/>
      <c r="HM478" s="56"/>
      <c r="HN478" s="56"/>
      <c r="HO478" s="56"/>
      <c r="HP478" s="56"/>
      <c r="HQ478" s="56"/>
      <c r="HR478" s="56"/>
      <c r="HS478" s="56"/>
      <c r="HT478" s="56"/>
      <c r="HU478" s="56"/>
      <c r="HV478" s="56"/>
      <c r="HW478" s="56"/>
      <c r="HX478" s="56"/>
      <c r="HY478" s="56"/>
      <c r="HZ478" s="56"/>
      <c r="IA478" s="56"/>
      <c r="IB478" s="56"/>
      <c r="IC478" s="56"/>
      <c r="ID478" s="56"/>
      <c r="IE478" s="56"/>
      <c r="IF478" s="56"/>
      <c r="IG478" s="56"/>
      <c r="IH478" s="56"/>
      <c r="II478" s="56"/>
      <c r="IJ478" s="56"/>
      <c r="IK478" s="56"/>
      <c r="IL478" s="56"/>
      <c r="IM478" s="56"/>
      <c r="IN478" s="56"/>
      <c r="IO478" s="56"/>
      <c r="IP478" s="56"/>
      <c r="IQ478" s="56"/>
      <c r="IR478" s="56"/>
      <c r="IS478" s="56"/>
      <c r="IT478" s="56"/>
      <c r="IU478" s="56"/>
    </row>
    <row r="479" spans="1:255" ht="12.75">
      <c r="A479" s="59"/>
      <c r="B479" s="60"/>
      <c r="C479" s="61"/>
      <c r="D479" s="61"/>
      <c r="E479" s="62"/>
      <c r="F479" s="63"/>
      <c r="G479" s="61"/>
      <c r="H479" s="61"/>
      <c r="I479" s="61"/>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c r="AS479" s="56"/>
      <c r="AT479" s="56"/>
      <c r="AU479" s="56"/>
      <c r="AV479" s="56"/>
      <c r="AW479" s="56"/>
      <c r="AX479" s="56"/>
      <c r="AY479" s="56"/>
      <c r="AZ479" s="56"/>
      <c r="BA479" s="56"/>
      <c r="BB479" s="56"/>
      <c r="BC479" s="56"/>
      <c r="BD479" s="56"/>
      <c r="BE479" s="56"/>
      <c r="BF479" s="56"/>
      <c r="BG479" s="56"/>
      <c r="BH479" s="56"/>
      <c r="BI479" s="56"/>
      <c r="BJ479" s="56"/>
      <c r="BK479" s="56"/>
      <c r="BL479" s="56"/>
      <c r="BM479" s="56"/>
      <c r="BN479" s="56"/>
      <c r="BO479" s="56"/>
      <c r="BP479" s="56"/>
      <c r="BQ479" s="56"/>
      <c r="BR479" s="56"/>
      <c r="BS479" s="56"/>
      <c r="BT479" s="56"/>
      <c r="BU479" s="56"/>
      <c r="BV479" s="56"/>
      <c r="BW479" s="56"/>
      <c r="BX479" s="56"/>
      <c r="BY479" s="56"/>
      <c r="BZ479" s="56"/>
      <c r="CA479" s="56"/>
      <c r="CB479" s="56"/>
      <c r="CC479" s="56"/>
      <c r="CD479" s="56"/>
      <c r="CE479" s="56"/>
      <c r="CF479" s="56"/>
      <c r="CG479" s="56"/>
      <c r="CH479" s="56"/>
      <c r="CI479" s="56"/>
      <c r="CJ479" s="56"/>
      <c r="CK479" s="56"/>
      <c r="CL479" s="56"/>
      <c r="CM479" s="56"/>
      <c r="CN479" s="56"/>
      <c r="CO479" s="56"/>
      <c r="CP479" s="56"/>
      <c r="CQ479" s="56"/>
      <c r="CR479" s="56"/>
      <c r="CS479" s="56"/>
      <c r="CT479" s="56"/>
      <c r="CU479" s="56"/>
      <c r="CV479" s="56"/>
      <c r="CW479" s="56"/>
      <c r="CX479" s="56"/>
      <c r="CY479" s="56"/>
      <c r="CZ479" s="56"/>
      <c r="DA479" s="56"/>
      <c r="DB479" s="56"/>
      <c r="DC479" s="56"/>
      <c r="DD479" s="56"/>
      <c r="DE479" s="56"/>
      <c r="DF479" s="56"/>
      <c r="DG479" s="56"/>
      <c r="DH479" s="56"/>
      <c r="DI479" s="56"/>
      <c r="DJ479" s="56"/>
      <c r="DK479" s="56"/>
      <c r="DL479" s="56"/>
      <c r="DM479" s="56"/>
      <c r="DN479" s="56"/>
      <c r="DO479" s="56"/>
      <c r="DP479" s="56"/>
      <c r="DQ479" s="56"/>
      <c r="DR479" s="56"/>
      <c r="DS479" s="56"/>
      <c r="DT479" s="56"/>
      <c r="DU479" s="56"/>
      <c r="DV479" s="56"/>
      <c r="DW479" s="56"/>
      <c r="DX479" s="56"/>
      <c r="DY479" s="56"/>
      <c r="DZ479" s="56"/>
      <c r="EA479" s="56"/>
      <c r="EB479" s="56"/>
      <c r="EC479" s="56"/>
      <c r="ED479" s="56"/>
      <c r="EE479" s="56"/>
      <c r="EF479" s="56"/>
      <c r="EG479" s="56"/>
      <c r="EH479" s="56"/>
      <c r="EI479" s="56"/>
      <c r="EJ479" s="56"/>
      <c r="EK479" s="56"/>
      <c r="EL479" s="56"/>
      <c r="EM479" s="56"/>
      <c r="EN479" s="56"/>
      <c r="EO479" s="56"/>
      <c r="EP479" s="56"/>
      <c r="EQ479" s="56"/>
      <c r="ER479" s="56"/>
      <c r="ES479" s="56"/>
      <c r="ET479" s="56"/>
      <c r="EU479" s="56"/>
      <c r="EV479" s="56"/>
      <c r="EW479" s="56"/>
      <c r="EX479" s="56"/>
      <c r="EY479" s="56"/>
      <c r="EZ479" s="56"/>
      <c r="FA479" s="56"/>
      <c r="FB479" s="56"/>
      <c r="FC479" s="56"/>
      <c r="FD479" s="56"/>
      <c r="FE479" s="56"/>
      <c r="FF479" s="56"/>
      <c r="FG479" s="56"/>
      <c r="FH479" s="56"/>
      <c r="FI479" s="56"/>
      <c r="FJ479" s="56"/>
      <c r="FK479" s="56"/>
      <c r="FL479" s="56"/>
      <c r="FM479" s="56"/>
      <c r="FN479" s="56"/>
      <c r="FO479" s="56"/>
      <c r="FP479" s="56"/>
      <c r="FQ479" s="56"/>
      <c r="FR479" s="56"/>
      <c r="FS479" s="56"/>
      <c r="FT479" s="56"/>
      <c r="FU479" s="56"/>
      <c r="FV479" s="56"/>
      <c r="FW479" s="56"/>
      <c r="FX479" s="56"/>
      <c r="FY479" s="56"/>
      <c r="FZ479" s="56"/>
      <c r="GA479" s="56"/>
      <c r="GB479" s="56"/>
      <c r="GC479" s="56"/>
      <c r="GD479" s="56"/>
      <c r="GE479" s="56"/>
      <c r="GF479" s="56"/>
      <c r="GG479" s="56"/>
      <c r="GH479" s="56"/>
      <c r="GI479" s="56"/>
      <c r="GJ479" s="56"/>
      <c r="GK479" s="56"/>
      <c r="GL479" s="56"/>
      <c r="GM479" s="56"/>
      <c r="GN479" s="56"/>
      <c r="GO479" s="56"/>
      <c r="GP479" s="56"/>
      <c r="GQ479" s="56"/>
      <c r="GR479" s="56"/>
      <c r="GS479" s="56"/>
      <c r="GT479" s="56"/>
      <c r="GU479" s="56"/>
      <c r="GV479" s="56"/>
      <c r="GW479" s="56"/>
      <c r="GX479" s="56"/>
      <c r="GY479" s="56"/>
      <c r="GZ479" s="56"/>
      <c r="HA479" s="56"/>
      <c r="HB479" s="56"/>
      <c r="HC479" s="56"/>
      <c r="HD479" s="56"/>
      <c r="HE479" s="56"/>
      <c r="HF479" s="56"/>
      <c r="HG479" s="56"/>
      <c r="HH479" s="56"/>
      <c r="HI479" s="56"/>
      <c r="HJ479" s="56"/>
      <c r="HK479" s="56"/>
      <c r="HL479" s="56"/>
      <c r="HM479" s="56"/>
      <c r="HN479" s="56"/>
      <c r="HO479" s="56"/>
      <c r="HP479" s="56"/>
      <c r="HQ479" s="56"/>
      <c r="HR479" s="56"/>
      <c r="HS479" s="56"/>
      <c r="HT479" s="56"/>
      <c r="HU479" s="56"/>
      <c r="HV479" s="56"/>
      <c r="HW479" s="56"/>
      <c r="HX479" s="56"/>
      <c r="HY479" s="56"/>
      <c r="HZ479" s="56"/>
      <c r="IA479" s="56"/>
      <c r="IB479" s="56"/>
      <c r="IC479" s="56"/>
      <c r="ID479" s="56"/>
      <c r="IE479" s="56"/>
      <c r="IF479" s="56"/>
      <c r="IG479" s="56"/>
      <c r="IH479" s="56"/>
      <c r="II479" s="56"/>
      <c r="IJ479" s="56"/>
      <c r="IK479" s="56"/>
      <c r="IL479" s="56"/>
      <c r="IM479" s="56"/>
      <c r="IN479" s="56"/>
      <c r="IO479" s="56"/>
      <c r="IP479" s="56"/>
      <c r="IQ479" s="56"/>
      <c r="IR479" s="56"/>
      <c r="IS479" s="56"/>
      <c r="IT479" s="56"/>
      <c r="IU479" s="56"/>
    </row>
    <row r="480" spans="1:255" ht="12.75">
      <c r="A480" s="57" t="s">
        <v>1878</v>
      </c>
      <c r="B480" s="58"/>
      <c r="C480" s="55">
        <v>2</v>
      </c>
      <c r="D480" s="55">
        <v>100</v>
      </c>
      <c r="E480" s="187" t="s">
        <v>1311</v>
      </c>
      <c r="F480" s="200" t="s">
        <v>1149</v>
      </c>
      <c r="G480" s="187" t="s">
        <v>1871</v>
      </c>
      <c r="H480" s="55" t="s">
        <v>3349</v>
      </c>
      <c r="I480" s="55" t="s">
        <v>1255</v>
      </c>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c r="AS480" s="56"/>
      <c r="AT480" s="56"/>
      <c r="AU480" s="56"/>
      <c r="AV480" s="56"/>
      <c r="AW480" s="56"/>
      <c r="AX480" s="56"/>
      <c r="AY480" s="56"/>
      <c r="AZ480" s="56"/>
      <c r="BA480" s="56"/>
      <c r="BB480" s="56"/>
      <c r="BC480" s="56"/>
      <c r="BD480" s="56"/>
      <c r="BE480" s="56"/>
      <c r="BF480" s="56"/>
      <c r="BG480" s="56"/>
      <c r="BH480" s="56"/>
      <c r="BI480" s="56"/>
      <c r="BJ480" s="56"/>
      <c r="BK480" s="56"/>
      <c r="BL480" s="56"/>
      <c r="BM480" s="56"/>
      <c r="BN480" s="56"/>
      <c r="BO480" s="56"/>
      <c r="BP480" s="56"/>
      <c r="BQ480" s="56"/>
      <c r="BR480" s="56"/>
      <c r="BS480" s="56"/>
      <c r="BT480" s="56"/>
      <c r="BU480" s="56"/>
      <c r="BV480" s="56"/>
      <c r="BW480" s="56"/>
      <c r="BX480" s="56"/>
      <c r="BY480" s="56"/>
      <c r="BZ480" s="56"/>
      <c r="CA480" s="56"/>
      <c r="CB480" s="56"/>
      <c r="CC480" s="56"/>
      <c r="CD480" s="56"/>
      <c r="CE480" s="56"/>
      <c r="CF480" s="56"/>
      <c r="CG480" s="56"/>
      <c r="CH480" s="56"/>
      <c r="CI480" s="56"/>
      <c r="CJ480" s="56"/>
      <c r="CK480" s="56"/>
      <c r="CL480" s="56"/>
      <c r="CM480" s="56"/>
      <c r="CN480" s="56"/>
      <c r="CO480" s="56"/>
      <c r="CP480" s="56"/>
      <c r="CQ480" s="56"/>
      <c r="CR480" s="56"/>
      <c r="CS480" s="56"/>
      <c r="CT480" s="56"/>
      <c r="CU480" s="56"/>
      <c r="CV480" s="56"/>
      <c r="CW480" s="56"/>
      <c r="CX480" s="56"/>
      <c r="CY480" s="56"/>
      <c r="CZ480" s="56"/>
      <c r="DA480" s="56"/>
      <c r="DB480" s="56"/>
      <c r="DC480" s="56"/>
      <c r="DD480" s="56"/>
      <c r="DE480" s="56"/>
      <c r="DF480" s="56"/>
      <c r="DG480" s="56"/>
      <c r="DH480" s="56"/>
      <c r="DI480" s="56"/>
      <c r="DJ480" s="56"/>
      <c r="DK480" s="56"/>
      <c r="DL480" s="56"/>
      <c r="DM480" s="56"/>
      <c r="DN480" s="56"/>
      <c r="DO480" s="56"/>
      <c r="DP480" s="56"/>
      <c r="DQ480" s="56"/>
      <c r="DR480" s="56"/>
      <c r="DS480" s="56"/>
      <c r="DT480" s="56"/>
      <c r="DU480" s="56"/>
      <c r="DV480" s="56"/>
      <c r="DW480" s="56"/>
      <c r="DX480" s="56"/>
      <c r="DY480" s="56"/>
      <c r="DZ480" s="56"/>
      <c r="EA480" s="56"/>
      <c r="EB480" s="56"/>
      <c r="EC480" s="56"/>
      <c r="ED480" s="56"/>
      <c r="EE480" s="56"/>
      <c r="EF480" s="56"/>
      <c r="EG480" s="56"/>
      <c r="EH480" s="56"/>
      <c r="EI480" s="56"/>
      <c r="EJ480" s="56"/>
      <c r="EK480" s="56"/>
      <c r="EL480" s="56"/>
      <c r="EM480" s="56"/>
      <c r="EN480" s="56"/>
      <c r="EO480" s="56"/>
      <c r="EP480" s="56"/>
      <c r="EQ480" s="56"/>
      <c r="ER480" s="56"/>
      <c r="ES480" s="56"/>
      <c r="ET480" s="56"/>
      <c r="EU480" s="56"/>
      <c r="EV480" s="56"/>
      <c r="EW480" s="56"/>
      <c r="EX480" s="56"/>
      <c r="EY480" s="56"/>
      <c r="EZ480" s="56"/>
      <c r="FA480" s="56"/>
      <c r="FB480" s="56"/>
      <c r="FC480" s="56"/>
      <c r="FD480" s="56"/>
      <c r="FE480" s="56"/>
      <c r="FF480" s="56"/>
      <c r="FG480" s="56"/>
      <c r="FH480" s="56"/>
      <c r="FI480" s="56"/>
      <c r="FJ480" s="56"/>
      <c r="FK480" s="56"/>
      <c r="FL480" s="56"/>
      <c r="FM480" s="56"/>
      <c r="FN480" s="56"/>
      <c r="FO480" s="56"/>
      <c r="FP480" s="56"/>
      <c r="FQ480" s="56"/>
      <c r="FR480" s="56"/>
      <c r="FS480" s="56"/>
      <c r="FT480" s="56"/>
      <c r="FU480" s="56"/>
      <c r="FV480" s="56"/>
      <c r="FW480" s="56"/>
      <c r="FX480" s="56"/>
      <c r="FY480" s="56"/>
      <c r="FZ480" s="56"/>
      <c r="GA480" s="56"/>
      <c r="GB480" s="56"/>
      <c r="GC480" s="56"/>
      <c r="GD480" s="56"/>
      <c r="GE480" s="56"/>
      <c r="GF480" s="56"/>
      <c r="GG480" s="56"/>
      <c r="GH480" s="56"/>
      <c r="GI480" s="56"/>
      <c r="GJ480" s="56"/>
      <c r="GK480" s="56"/>
      <c r="GL480" s="56"/>
      <c r="GM480" s="56"/>
      <c r="GN480" s="56"/>
      <c r="GO480" s="56"/>
      <c r="GP480" s="56"/>
      <c r="GQ480" s="56"/>
      <c r="GR480" s="56"/>
      <c r="GS480" s="56"/>
      <c r="GT480" s="56"/>
      <c r="GU480" s="56"/>
      <c r="GV480" s="56"/>
      <c r="GW480" s="56"/>
      <c r="GX480" s="56"/>
      <c r="GY480" s="56"/>
      <c r="GZ480" s="56"/>
      <c r="HA480" s="56"/>
      <c r="HB480" s="56"/>
      <c r="HC480" s="56"/>
      <c r="HD480" s="56"/>
      <c r="HE480" s="56"/>
      <c r="HF480" s="56"/>
      <c r="HG480" s="56"/>
      <c r="HH480" s="56"/>
      <c r="HI480" s="56"/>
      <c r="HJ480" s="56"/>
      <c r="HK480" s="56"/>
      <c r="HL480" s="56"/>
      <c r="HM480" s="56"/>
      <c r="HN480" s="56"/>
      <c r="HO480" s="56"/>
      <c r="HP480" s="56"/>
      <c r="HQ480" s="56"/>
      <c r="HR480" s="56"/>
      <c r="HS480" s="56"/>
      <c r="HT480" s="56"/>
      <c r="HU480" s="56"/>
      <c r="HV480" s="56"/>
      <c r="HW480" s="56"/>
      <c r="HX480" s="56"/>
      <c r="HY480" s="56"/>
      <c r="HZ480" s="56"/>
      <c r="IA480" s="56"/>
      <c r="IB480" s="56"/>
      <c r="IC480" s="56"/>
      <c r="ID480" s="56"/>
      <c r="IE480" s="56"/>
      <c r="IF480" s="56"/>
      <c r="IG480" s="56"/>
      <c r="IH480" s="56"/>
      <c r="II480" s="56"/>
      <c r="IJ480" s="56"/>
      <c r="IK480" s="56"/>
      <c r="IL480" s="56"/>
      <c r="IM480" s="56"/>
      <c r="IN480" s="56"/>
      <c r="IO480" s="56"/>
      <c r="IP480" s="56"/>
      <c r="IQ480" s="56"/>
      <c r="IR480" s="56"/>
      <c r="IS480" s="56"/>
      <c r="IT480" s="56"/>
      <c r="IU480" s="56"/>
    </row>
    <row r="481" spans="1:255" ht="12.75">
      <c r="A481" s="57" t="s">
        <v>1878</v>
      </c>
      <c r="B481" s="58"/>
      <c r="C481" s="55">
        <v>2</v>
      </c>
      <c r="D481" s="55">
        <v>100</v>
      </c>
      <c r="E481" s="186" t="s">
        <v>1312</v>
      </c>
      <c r="F481" s="201" t="s">
        <v>1150</v>
      </c>
      <c r="G481" s="186" t="s">
        <v>1872</v>
      </c>
      <c r="H481" s="55" t="s">
        <v>3349</v>
      </c>
      <c r="I481" s="55" t="s">
        <v>1255</v>
      </c>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c r="AS481" s="56"/>
      <c r="AT481" s="56"/>
      <c r="AU481" s="56"/>
      <c r="AV481" s="56"/>
      <c r="AW481" s="56"/>
      <c r="AX481" s="56"/>
      <c r="AY481" s="56"/>
      <c r="AZ481" s="56"/>
      <c r="BA481" s="56"/>
      <c r="BB481" s="56"/>
      <c r="BC481" s="56"/>
      <c r="BD481" s="56"/>
      <c r="BE481" s="56"/>
      <c r="BF481" s="56"/>
      <c r="BG481" s="56"/>
      <c r="BH481" s="56"/>
      <c r="BI481" s="56"/>
      <c r="BJ481" s="56"/>
      <c r="BK481" s="56"/>
      <c r="BL481" s="56"/>
      <c r="BM481" s="56"/>
      <c r="BN481" s="56"/>
      <c r="BO481" s="56"/>
      <c r="BP481" s="56"/>
      <c r="BQ481" s="56"/>
      <c r="BR481" s="56"/>
      <c r="BS481" s="56"/>
      <c r="BT481" s="56"/>
      <c r="BU481" s="56"/>
      <c r="BV481" s="56"/>
      <c r="BW481" s="56"/>
      <c r="BX481" s="56"/>
      <c r="BY481" s="56"/>
      <c r="BZ481" s="56"/>
      <c r="CA481" s="56"/>
      <c r="CB481" s="56"/>
      <c r="CC481" s="56"/>
      <c r="CD481" s="56"/>
      <c r="CE481" s="56"/>
      <c r="CF481" s="56"/>
      <c r="CG481" s="56"/>
      <c r="CH481" s="56"/>
      <c r="CI481" s="56"/>
      <c r="CJ481" s="56"/>
      <c r="CK481" s="56"/>
      <c r="CL481" s="56"/>
      <c r="CM481" s="56"/>
      <c r="CN481" s="56"/>
      <c r="CO481" s="56"/>
      <c r="CP481" s="56"/>
      <c r="CQ481" s="56"/>
      <c r="CR481" s="56"/>
      <c r="CS481" s="56"/>
      <c r="CT481" s="56"/>
      <c r="CU481" s="56"/>
      <c r="CV481" s="56"/>
      <c r="CW481" s="56"/>
      <c r="CX481" s="56"/>
      <c r="CY481" s="56"/>
      <c r="CZ481" s="56"/>
      <c r="DA481" s="56"/>
      <c r="DB481" s="56"/>
      <c r="DC481" s="56"/>
      <c r="DD481" s="56"/>
      <c r="DE481" s="56"/>
      <c r="DF481" s="56"/>
      <c r="DG481" s="56"/>
      <c r="DH481" s="56"/>
      <c r="DI481" s="56"/>
      <c r="DJ481" s="56"/>
      <c r="DK481" s="56"/>
      <c r="DL481" s="56"/>
      <c r="DM481" s="56"/>
      <c r="DN481" s="56"/>
      <c r="DO481" s="56"/>
      <c r="DP481" s="56"/>
      <c r="DQ481" s="56"/>
      <c r="DR481" s="56"/>
      <c r="DS481" s="56"/>
      <c r="DT481" s="56"/>
      <c r="DU481" s="56"/>
      <c r="DV481" s="56"/>
      <c r="DW481" s="56"/>
      <c r="DX481" s="56"/>
      <c r="DY481" s="56"/>
      <c r="DZ481" s="56"/>
      <c r="EA481" s="56"/>
      <c r="EB481" s="56"/>
      <c r="EC481" s="56"/>
      <c r="ED481" s="56"/>
      <c r="EE481" s="56"/>
      <c r="EF481" s="56"/>
      <c r="EG481" s="56"/>
      <c r="EH481" s="56"/>
      <c r="EI481" s="56"/>
      <c r="EJ481" s="56"/>
      <c r="EK481" s="56"/>
      <c r="EL481" s="56"/>
      <c r="EM481" s="56"/>
      <c r="EN481" s="56"/>
      <c r="EO481" s="56"/>
      <c r="EP481" s="56"/>
      <c r="EQ481" s="56"/>
      <c r="ER481" s="56"/>
      <c r="ES481" s="56"/>
      <c r="ET481" s="56"/>
      <c r="EU481" s="56"/>
      <c r="EV481" s="56"/>
      <c r="EW481" s="56"/>
      <c r="EX481" s="56"/>
      <c r="EY481" s="56"/>
      <c r="EZ481" s="56"/>
      <c r="FA481" s="56"/>
      <c r="FB481" s="56"/>
      <c r="FC481" s="56"/>
      <c r="FD481" s="56"/>
      <c r="FE481" s="56"/>
      <c r="FF481" s="56"/>
      <c r="FG481" s="56"/>
      <c r="FH481" s="56"/>
      <c r="FI481" s="56"/>
      <c r="FJ481" s="56"/>
      <c r="FK481" s="56"/>
      <c r="FL481" s="56"/>
      <c r="FM481" s="56"/>
      <c r="FN481" s="56"/>
      <c r="FO481" s="56"/>
      <c r="FP481" s="56"/>
      <c r="FQ481" s="56"/>
      <c r="FR481" s="56"/>
      <c r="FS481" s="56"/>
      <c r="FT481" s="56"/>
      <c r="FU481" s="56"/>
      <c r="FV481" s="56"/>
      <c r="FW481" s="56"/>
      <c r="FX481" s="56"/>
      <c r="FY481" s="56"/>
      <c r="FZ481" s="56"/>
      <c r="GA481" s="56"/>
      <c r="GB481" s="56"/>
      <c r="GC481" s="56"/>
      <c r="GD481" s="56"/>
      <c r="GE481" s="56"/>
      <c r="GF481" s="56"/>
      <c r="GG481" s="56"/>
      <c r="GH481" s="56"/>
      <c r="GI481" s="56"/>
      <c r="GJ481" s="56"/>
      <c r="GK481" s="56"/>
      <c r="GL481" s="56"/>
      <c r="GM481" s="56"/>
      <c r="GN481" s="56"/>
      <c r="GO481" s="56"/>
      <c r="GP481" s="56"/>
      <c r="GQ481" s="56"/>
      <c r="GR481" s="56"/>
      <c r="GS481" s="56"/>
      <c r="GT481" s="56"/>
      <c r="GU481" s="56"/>
      <c r="GV481" s="56"/>
      <c r="GW481" s="56"/>
      <c r="GX481" s="56"/>
      <c r="GY481" s="56"/>
      <c r="GZ481" s="56"/>
      <c r="HA481" s="56"/>
      <c r="HB481" s="56"/>
      <c r="HC481" s="56"/>
      <c r="HD481" s="56"/>
      <c r="HE481" s="56"/>
      <c r="HF481" s="56"/>
      <c r="HG481" s="56"/>
      <c r="HH481" s="56"/>
      <c r="HI481" s="56"/>
      <c r="HJ481" s="56"/>
      <c r="HK481" s="56"/>
      <c r="HL481" s="56"/>
      <c r="HM481" s="56"/>
      <c r="HN481" s="56"/>
      <c r="HO481" s="56"/>
      <c r="HP481" s="56"/>
      <c r="HQ481" s="56"/>
      <c r="HR481" s="56"/>
      <c r="HS481" s="56"/>
      <c r="HT481" s="56"/>
      <c r="HU481" s="56"/>
      <c r="HV481" s="56"/>
      <c r="HW481" s="56"/>
      <c r="HX481" s="56"/>
      <c r="HY481" s="56"/>
      <c r="HZ481" s="56"/>
      <c r="IA481" s="56"/>
      <c r="IB481" s="56"/>
      <c r="IC481" s="56"/>
      <c r="ID481" s="56"/>
      <c r="IE481" s="56"/>
      <c r="IF481" s="56"/>
      <c r="IG481" s="56"/>
      <c r="IH481" s="56"/>
      <c r="II481" s="56"/>
      <c r="IJ481" s="56"/>
      <c r="IK481" s="56"/>
      <c r="IL481" s="56"/>
      <c r="IM481" s="56"/>
      <c r="IN481" s="56"/>
      <c r="IO481" s="56"/>
      <c r="IP481" s="56"/>
      <c r="IQ481" s="56"/>
      <c r="IR481" s="56"/>
      <c r="IS481" s="56"/>
      <c r="IT481" s="56"/>
      <c r="IU481" s="56"/>
    </row>
    <row r="482" spans="1:255" ht="12.75">
      <c r="A482" s="57" t="s">
        <v>1878</v>
      </c>
      <c r="B482" s="58" t="s">
        <v>3347</v>
      </c>
      <c r="C482" s="55" t="s">
        <v>2246</v>
      </c>
      <c r="D482" s="55">
        <v>50</v>
      </c>
      <c r="E482" s="186" t="s">
        <v>1314</v>
      </c>
      <c r="F482" s="201" t="s">
        <v>1151</v>
      </c>
      <c r="G482" s="186" t="s">
        <v>1871</v>
      </c>
      <c r="H482" s="55" t="s">
        <v>3349</v>
      </c>
      <c r="I482" s="55" t="s">
        <v>2128</v>
      </c>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c r="AS482" s="56"/>
      <c r="AT482" s="56"/>
      <c r="AU482" s="56"/>
      <c r="AV482" s="56"/>
      <c r="AW482" s="56"/>
      <c r="AX482" s="56"/>
      <c r="AY482" s="56"/>
      <c r="AZ482" s="56"/>
      <c r="BA482" s="56"/>
      <c r="BB482" s="56"/>
      <c r="BC482" s="56"/>
      <c r="BD482" s="56"/>
      <c r="BE482" s="56"/>
      <c r="BF482" s="56"/>
      <c r="BG482" s="56"/>
      <c r="BH482" s="56"/>
      <c r="BI482" s="56"/>
      <c r="BJ482" s="56"/>
      <c r="BK482" s="56"/>
      <c r="BL482" s="56"/>
      <c r="BM482" s="56"/>
      <c r="BN482" s="56"/>
      <c r="BO482" s="56"/>
      <c r="BP482" s="56"/>
      <c r="BQ482" s="56"/>
      <c r="BR482" s="56"/>
      <c r="BS482" s="56"/>
      <c r="BT482" s="56"/>
      <c r="BU482" s="56"/>
      <c r="BV482" s="56"/>
      <c r="BW482" s="56"/>
      <c r="BX482" s="56"/>
      <c r="BY482" s="56"/>
      <c r="BZ482" s="56"/>
      <c r="CA482" s="56"/>
      <c r="CB482" s="56"/>
      <c r="CC482" s="56"/>
      <c r="CD482" s="56"/>
      <c r="CE482" s="56"/>
      <c r="CF482" s="56"/>
      <c r="CG482" s="56"/>
      <c r="CH482" s="56"/>
      <c r="CI482" s="56"/>
      <c r="CJ482" s="56"/>
      <c r="CK482" s="56"/>
      <c r="CL482" s="56"/>
      <c r="CM482" s="56"/>
      <c r="CN482" s="56"/>
      <c r="CO482" s="56"/>
      <c r="CP482" s="56"/>
      <c r="CQ482" s="56"/>
      <c r="CR482" s="56"/>
      <c r="CS482" s="56"/>
      <c r="CT482" s="56"/>
      <c r="CU482" s="56"/>
      <c r="CV482" s="56"/>
      <c r="CW482" s="56"/>
      <c r="CX482" s="56"/>
      <c r="CY482" s="56"/>
      <c r="CZ482" s="56"/>
      <c r="DA482" s="56"/>
      <c r="DB482" s="56"/>
      <c r="DC482" s="56"/>
      <c r="DD482" s="56"/>
      <c r="DE482" s="56"/>
      <c r="DF482" s="56"/>
      <c r="DG482" s="56"/>
      <c r="DH482" s="56"/>
      <c r="DI482" s="56"/>
      <c r="DJ482" s="56"/>
      <c r="DK482" s="56"/>
      <c r="DL482" s="56"/>
      <c r="DM482" s="56"/>
      <c r="DN482" s="56"/>
      <c r="DO482" s="56"/>
      <c r="DP482" s="56"/>
      <c r="DQ482" s="56"/>
      <c r="DR482" s="56"/>
      <c r="DS482" s="56"/>
      <c r="DT482" s="56"/>
      <c r="DU482" s="56"/>
      <c r="DV482" s="56"/>
      <c r="DW482" s="56"/>
      <c r="DX482" s="56"/>
      <c r="DY482" s="56"/>
      <c r="DZ482" s="56"/>
      <c r="EA482" s="56"/>
      <c r="EB482" s="56"/>
      <c r="EC482" s="56"/>
      <c r="ED482" s="56"/>
      <c r="EE482" s="56"/>
      <c r="EF482" s="56"/>
      <c r="EG482" s="56"/>
      <c r="EH482" s="56"/>
      <c r="EI482" s="56"/>
      <c r="EJ482" s="56"/>
      <c r="EK482" s="56"/>
      <c r="EL482" s="56"/>
      <c r="EM482" s="56"/>
      <c r="EN482" s="56"/>
      <c r="EO482" s="56"/>
      <c r="EP482" s="56"/>
      <c r="EQ482" s="56"/>
      <c r="ER482" s="56"/>
      <c r="ES482" s="56"/>
      <c r="ET482" s="56"/>
      <c r="EU482" s="56"/>
      <c r="EV482" s="56"/>
      <c r="EW482" s="56"/>
      <c r="EX482" s="56"/>
      <c r="EY482" s="56"/>
      <c r="EZ482" s="56"/>
      <c r="FA482" s="56"/>
      <c r="FB482" s="56"/>
      <c r="FC482" s="56"/>
      <c r="FD482" s="56"/>
      <c r="FE482" s="56"/>
      <c r="FF482" s="56"/>
      <c r="FG482" s="56"/>
      <c r="FH482" s="56"/>
      <c r="FI482" s="56"/>
      <c r="FJ482" s="56"/>
      <c r="FK482" s="56"/>
      <c r="FL482" s="56"/>
      <c r="FM482" s="56"/>
      <c r="FN482" s="56"/>
      <c r="FO482" s="56"/>
      <c r="FP482" s="56"/>
      <c r="FQ482" s="56"/>
      <c r="FR482" s="56"/>
      <c r="FS482" s="56"/>
      <c r="FT482" s="56"/>
      <c r="FU482" s="56"/>
      <c r="FV482" s="56"/>
      <c r="FW482" s="56"/>
      <c r="FX482" s="56"/>
      <c r="FY482" s="56"/>
      <c r="FZ482" s="56"/>
      <c r="GA482" s="56"/>
      <c r="GB482" s="56"/>
      <c r="GC482" s="56"/>
      <c r="GD482" s="56"/>
      <c r="GE482" s="56"/>
      <c r="GF482" s="56"/>
      <c r="GG482" s="56"/>
      <c r="GH482" s="56"/>
      <c r="GI482" s="56"/>
      <c r="GJ482" s="56"/>
      <c r="GK482" s="56"/>
      <c r="GL482" s="56"/>
      <c r="GM482" s="56"/>
      <c r="GN482" s="56"/>
      <c r="GO482" s="56"/>
      <c r="GP482" s="56"/>
      <c r="GQ482" s="56"/>
      <c r="GR482" s="56"/>
      <c r="GS482" s="56"/>
      <c r="GT482" s="56"/>
      <c r="GU482" s="56"/>
      <c r="GV482" s="56"/>
      <c r="GW482" s="56"/>
      <c r="GX482" s="56"/>
      <c r="GY482" s="56"/>
      <c r="GZ482" s="56"/>
      <c r="HA482" s="56"/>
      <c r="HB482" s="56"/>
      <c r="HC482" s="56"/>
      <c r="HD482" s="56"/>
      <c r="HE482" s="56"/>
      <c r="HF482" s="56"/>
      <c r="HG482" s="56"/>
      <c r="HH482" s="56"/>
      <c r="HI482" s="56"/>
      <c r="HJ482" s="56"/>
      <c r="HK482" s="56"/>
      <c r="HL482" s="56"/>
      <c r="HM482" s="56"/>
      <c r="HN482" s="56"/>
      <c r="HO482" s="56"/>
      <c r="HP482" s="56"/>
      <c r="HQ482" s="56"/>
      <c r="HR482" s="56"/>
      <c r="HS482" s="56"/>
      <c r="HT482" s="56"/>
      <c r="HU482" s="56"/>
      <c r="HV482" s="56"/>
      <c r="HW482" s="56"/>
      <c r="HX482" s="56"/>
      <c r="HY482" s="56"/>
      <c r="HZ482" s="56"/>
      <c r="IA482" s="56"/>
      <c r="IB482" s="56"/>
      <c r="IC482" s="56"/>
      <c r="ID482" s="56"/>
      <c r="IE482" s="56"/>
      <c r="IF482" s="56"/>
      <c r="IG482" s="56"/>
      <c r="IH482" s="56"/>
      <c r="II482" s="56"/>
      <c r="IJ482" s="56"/>
      <c r="IK482" s="56"/>
      <c r="IL482" s="56"/>
      <c r="IM482" s="56"/>
      <c r="IN482" s="56"/>
      <c r="IO482" s="56"/>
      <c r="IP482" s="56"/>
      <c r="IQ482" s="56"/>
      <c r="IR482" s="56"/>
      <c r="IS482" s="56"/>
      <c r="IT482" s="56"/>
      <c r="IU482" s="56"/>
    </row>
    <row r="483" spans="1:255" ht="12.75">
      <c r="A483" s="57" t="s">
        <v>1878</v>
      </c>
      <c r="B483" s="58" t="s">
        <v>3347</v>
      </c>
      <c r="C483" s="55" t="s">
        <v>2246</v>
      </c>
      <c r="D483" s="55">
        <v>50</v>
      </c>
      <c r="E483" s="186" t="s">
        <v>1315</v>
      </c>
      <c r="F483" s="201" t="s">
        <v>1152</v>
      </c>
      <c r="G483" s="186" t="s">
        <v>1872</v>
      </c>
      <c r="H483" s="55" t="s">
        <v>3349</v>
      </c>
      <c r="I483" s="55" t="s">
        <v>2128</v>
      </c>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c r="AS483" s="56"/>
      <c r="AT483" s="56"/>
      <c r="AU483" s="56"/>
      <c r="AV483" s="56"/>
      <c r="AW483" s="56"/>
      <c r="AX483" s="56"/>
      <c r="AY483" s="56"/>
      <c r="AZ483" s="56"/>
      <c r="BA483" s="56"/>
      <c r="BB483" s="56"/>
      <c r="BC483" s="56"/>
      <c r="BD483" s="56"/>
      <c r="BE483" s="56"/>
      <c r="BF483" s="56"/>
      <c r="BG483" s="56"/>
      <c r="BH483" s="56"/>
      <c r="BI483" s="56"/>
      <c r="BJ483" s="56"/>
      <c r="BK483" s="56"/>
      <c r="BL483" s="56"/>
      <c r="BM483" s="56"/>
      <c r="BN483" s="56"/>
      <c r="BO483" s="56"/>
      <c r="BP483" s="56"/>
      <c r="BQ483" s="56"/>
      <c r="BR483" s="56"/>
      <c r="BS483" s="56"/>
      <c r="BT483" s="56"/>
      <c r="BU483" s="56"/>
      <c r="BV483" s="56"/>
      <c r="BW483" s="56"/>
      <c r="BX483" s="56"/>
      <c r="BY483" s="56"/>
      <c r="BZ483" s="56"/>
      <c r="CA483" s="56"/>
      <c r="CB483" s="56"/>
      <c r="CC483" s="56"/>
      <c r="CD483" s="56"/>
      <c r="CE483" s="56"/>
      <c r="CF483" s="56"/>
      <c r="CG483" s="56"/>
      <c r="CH483" s="56"/>
      <c r="CI483" s="56"/>
      <c r="CJ483" s="56"/>
      <c r="CK483" s="56"/>
      <c r="CL483" s="56"/>
      <c r="CM483" s="56"/>
      <c r="CN483" s="56"/>
      <c r="CO483" s="56"/>
      <c r="CP483" s="56"/>
      <c r="CQ483" s="56"/>
      <c r="CR483" s="56"/>
      <c r="CS483" s="56"/>
      <c r="CT483" s="56"/>
      <c r="CU483" s="56"/>
      <c r="CV483" s="56"/>
      <c r="CW483" s="56"/>
      <c r="CX483" s="56"/>
      <c r="CY483" s="56"/>
      <c r="CZ483" s="56"/>
      <c r="DA483" s="56"/>
      <c r="DB483" s="56"/>
      <c r="DC483" s="56"/>
      <c r="DD483" s="56"/>
      <c r="DE483" s="56"/>
      <c r="DF483" s="56"/>
      <c r="DG483" s="56"/>
      <c r="DH483" s="56"/>
      <c r="DI483" s="56"/>
      <c r="DJ483" s="56"/>
      <c r="DK483" s="56"/>
      <c r="DL483" s="56"/>
      <c r="DM483" s="56"/>
      <c r="DN483" s="56"/>
      <c r="DO483" s="56"/>
      <c r="DP483" s="56"/>
      <c r="DQ483" s="56"/>
      <c r="DR483" s="56"/>
      <c r="DS483" s="56"/>
      <c r="DT483" s="56"/>
      <c r="DU483" s="56"/>
      <c r="DV483" s="56"/>
      <c r="DW483" s="56"/>
      <c r="DX483" s="56"/>
      <c r="DY483" s="56"/>
      <c r="DZ483" s="56"/>
      <c r="EA483" s="56"/>
      <c r="EB483" s="56"/>
      <c r="EC483" s="56"/>
      <c r="ED483" s="56"/>
      <c r="EE483" s="56"/>
      <c r="EF483" s="56"/>
      <c r="EG483" s="56"/>
      <c r="EH483" s="56"/>
      <c r="EI483" s="56"/>
      <c r="EJ483" s="56"/>
      <c r="EK483" s="56"/>
      <c r="EL483" s="56"/>
      <c r="EM483" s="56"/>
      <c r="EN483" s="56"/>
      <c r="EO483" s="56"/>
      <c r="EP483" s="56"/>
      <c r="EQ483" s="56"/>
      <c r="ER483" s="56"/>
      <c r="ES483" s="56"/>
      <c r="ET483" s="56"/>
      <c r="EU483" s="56"/>
      <c r="EV483" s="56"/>
      <c r="EW483" s="56"/>
      <c r="EX483" s="56"/>
      <c r="EY483" s="56"/>
      <c r="EZ483" s="56"/>
      <c r="FA483" s="56"/>
      <c r="FB483" s="56"/>
      <c r="FC483" s="56"/>
      <c r="FD483" s="56"/>
      <c r="FE483" s="56"/>
      <c r="FF483" s="56"/>
      <c r="FG483" s="56"/>
      <c r="FH483" s="56"/>
      <c r="FI483" s="56"/>
      <c r="FJ483" s="56"/>
      <c r="FK483" s="56"/>
      <c r="FL483" s="56"/>
      <c r="FM483" s="56"/>
      <c r="FN483" s="56"/>
      <c r="FO483" s="56"/>
      <c r="FP483" s="56"/>
      <c r="FQ483" s="56"/>
      <c r="FR483" s="56"/>
      <c r="FS483" s="56"/>
      <c r="FT483" s="56"/>
      <c r="FU483" s="56"/>
      <c r="FV483" s="56"/>
      <c r="FW483" s="56"/>
      <c r="FX483" s="56"/>
      <c r="FY483" s="56"/>
      <c r="FZ483" s="56"/>
      <c r="GA483" s="56"/>
      <c r="GB483" s="56"/>
      <c r="GC483" s="56"/>
      <c r="GD483" s="56"/>
      <c r="GE483" s="56"/>
      <c r="GF483" s="56"/>
      <c r="GG483" s="56"/>
      <c r="GH483" s="56"/>
      <c r="GI483" s="56"/>
      <c r="GJ483" s="56"/>
      <c r="GK483" s="56"/>
      <c r="GL483" s="56"/>
      <c r="GM483" s="56"/>
      <c r="GN483" s="56"/>
      <c r="GO483" s="56"/>
      <c r="GP483" s="56"/>
      <c r="GQ483" s="56"/>
      <c r="GR483" s="56"/>
      <c r="GS483" s="56"/>
      <c r="GT483" s="56"/>
      <c r="GU483" s="56"/>
      <c r="GV483" s="56"/>
      <c r="GW483" s="56"/>
      <c r="GX483" s="56"/>
      <c r="GY483" s="56"/>
      <c r="GZ483" s="56"/>
      <c r="HA483" s="56"/>
      <c r="HB483" s="56"/>
      <c r="HC483" s="56"/>
      <c r="HD483" s="56"/>
      <c r="HE483" s="56"/>
      <c r="HF483" s="56"/>
      <c r="HG483" s="56"/>
      <c r="HH483" s="56"/>
      <c r="HI483" s="56"/>
      <c r="HJ483" s="56"/>
      <c r="HK483" s="56"/>
      <c r="HL483" s="56"/>
      <c r="HM483" s="56"/>
      <c r="HN483" s="56"/>
      <c r="HO483" s="56"/>
      <c r="HP483" s="56"/>
      <c r="HQ483" s="56"/>
      <c r="HR483" s="56"/>
      <c r="HS483" s="56"/>
      <c r="HT483" s="56"/>
      <c r="HU483" s="56"/>
      <c r="HV483" s="56"/>
      <c r="HW483" s="56"/>
      <c r="HX483" s="56"/>
      <c r="HY483" s="56"/>
      <c r="HZ483" s="56"/>
      <c r="IA483" s="56"/>
      <c r="IB483" s="56"/>
      <c r="IC483" s="56"/>
      <c r="ID483" s="56"/>
      <c r="IE483" s="56"/>
      <c r="IF483" s="56"/>
      <c r="IG483" s="56"/>
      <c r="IH483" s="56"/>
      <c r="II483" s="56"/>
      <c r="IJ483" s="56"/>
      <c r="IK483" s="56"/>
      <c r="IL483" s="56"/>
      <c r="IM483" s="56"/>
      <c r="IN483" s="56"/>
      <c r="IO483" s="56"/>
      <c r="IP483" s="56"/>
      <c r="IQ483" s="56"/>
      <c r="IR483" s="56"/>
      <c r="IS483" s="56"/>
      <c r="IT483" s="56"/>
      <c r="IU483" s="56"/>
    </row>
    <row r="484" spans="1:255" ht="12.75">
      <c r="A484" s="57" t="s">
        <v>1878</v>
      </c>
      <c r="B484" s="58" t="s">
        <v>1259</v>
      </c>
      <c r="C484" s="55" t="s">
        <v>2246</v>
      </c>
      <c r="D484" s="55">
        <v>25</v>
      </c>
      <c r="E484" s="186" t="s">
        <v>1318</v>
      </c>
      <c r="F484" s="201" t="s">
        <v>1153</v>
      </c>
      <c r="G484" s="186" t="s">
        <v>1871</v>
      </c>
      <c r="H484" s="55" t="s">
        <v>3349</v>
      </c>
      <c r="I484" s="55" t="s">
        <v>1258</v>
      </c>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c r="AS484" s="56"/>
      <c r="AT484" s="56"/>
      <c r="AU484" s="56"/>
      <c r="AV484" s="56"/>
      <c r="AW484" s="56"/>
      <c r="AX484" s="56"/>
      <c r="AY484" s="56"/>
      <c r="AZ484" s="56"/>
      <c r="BA484" s="56"/>
      <c r="BB484" s="56"/>
      <c r="BC484" s="56"/>
      <c r="BD484" s="56"/>
      <c r="BE484" s="56"/>
      <c r="BF484" s="56"/>
      <c r="BG484" s="56"/>
      <c r="BH484" s="56"/>
      <c r="BI484" s="56"/>
      <c r="BJ484" s="56"/>
      <c r="BK484" s="56"/>
      <c r="BL484" s="56"/>
      <c r="BM484" s="56"/>
      <c r="BN484" s="56"/>
      <c r="BO484" s="56"/>
      <c r="BP484" s="56"/>
      <c r="BQ484" s="56"/>
      <c r="BR484" s="56"/>
      <c r="BS484" s="56"/>
      <c r="BT484" s="56"/>
      <c r="BU484" s="56"/>
      <c r="BV484" s="56"/>
      <c r="BW484" s="56"/>
      <c r="BX484" s="56"/>
      <c r="BY484" s="56"/>
      <c r="BZ484" s="56"/>
      <c r="CA484" s="56"/>
      <c r="CB484" s="56"/>
      <c r="CC484" s="56"/>
      <c r="CD484" s="56"/>
      <c r="CE484" s="56"/>
      <c r="CF484" s="56"/>
      <c r="CG484" s="56"/>
      <c r="CH484" s="56"/>
      <c r="CI484" s="56"/>
      <c r="CJ484" s="56"/>
      <c r="CK484" s="56"/>
      <c r="CL484" s="56"/>
      <c r="CM484" s="56"/>
      <c r="CN484" s="56"/>
      <c r="CO484" s="56"/>
      <c r="CP484" s="56"/>
      <c r="CQ484" s="56"/>
      <c r="CR484" s="56"/>
      <c r="CS484" s="56"/>
      <c r="CT484" s="56"/>
      <c r="CU484" s="56"/>
      <c r="CV484" s="56"/>
      <c r="CW484" s="56"/>
      <c r="CX484" s="56"/>
      <c r="CY484" s="56"/>
      <c r="CZ484" s="56"/>
      <c r="DA484" s="56"/>
      <c r="DB484" s="56"/>
      <c r="DC484" s="56"/>
      <c r="DD484" s="56"/>
      <c r="DE484" s="56"/>
      <c r="DF484" s="56"/>
      <c r="DG484" s="56"/>
      <c r="DH484" s="56"/>
      <c r="DI484" s="56"/>
      <c r="DJ484" s="56"/>
      <c r="DK484" s="56"/>
      <c r="DL484" s="56"/>
      <c r="DM484" s="56"/>
      <c r="DN484" s="56"/>
      <c r="DO484" s="56"/>
      <c r="DP484" s="56"/>
      <c r="DQ484" s="56"/>
      <c r="DR484" s="56"/>
      <c r="DS484" s="56"/>
      <c r="DT484" s="56"/>
      <c r="DU484" s="56"/>
      <c r="DV484" s="56"/>
      <c r="DW484" s="56"/>
      <c r="DX484" s="56"/>
      <c r="DY484" s="56"/>
      <c r="DZ484" s="56"/>
      <c r="EA484" s="56"/>
      <c r="EB484" s="56"/>
      <c r="EC484" s="56"/>
      <c r="ED484" s="56"/>
      <c r="EE484" s="56"/>
      <c r="EF484" s="56"/>
      <c r="EG484" s="56"/>
      <c r="EH484" s="56"/>
      <c r="EI484" s="56"/>
      <c r="EJ484" s="56"/>
      <c r="EK484" s="56"/>
      <c r="EL484" s="56"/>
      <c r="EM484" s="56"/>
      <c r="EN484" s="56"/>
      <c r="EO484" s="56"/>
      <c r="EP484" s="56"/>
      <c r="EQ484" s="56"/>
      <c r="ER484" s="56"/>
      <c r="ES484" s="56"/>
      <c r="ET484" s="56"/>
      <c r="EU484" s="56"/>
      <c r="EV484" s="56"/>
      <c r="EW484" s="56"/>
      <c r="EX484" s="56"/>
      <c r="EY484" s="56"/>
      <c r="EZ484" s="56"/>
      <c r="FA484" s="56"/>
      <c r="FB484" s="56"/>
      <c r="FC484" s="56"/>
      <c r="FD484" s="56"/>
      <c r="FE484" s="56"/>
      <c r="FF484" s="56"/>
      <c r="FG484" s="56"/>
      <c r="FH484" s="56"/>
      <c r="FI484" s="56"/>
      <c r="FJ484" s="56"/>
      <c r="FK484" s="56"/>
      <c r="FL484" s="56"/>
      <c r="FM484" s="56"/>
      <c r="FN484" s="56"/>
      <c r="FO484" s="56"/>
      <c r="FP484" s="56"/>
      <c r="FQ484" s="56"/>
      <c r="FR484" s="56"/>
      <c r="FS484" s="56"/>
      <c r="FT484" s="56"/>
      <c r="FU484" s="56"/>
      <c r="FV484" s="56"/>
      <c r="FW484" s="56"/>
      <c r="FX484" s="56"/>
      <c r="FY484" s="56"/>
      <c r="FZ484" s="56"/>
      <c r="GA484" s="56"/>
      <c r="GB484" s="56"/>
      <c r="GC484" s="56"/>
      <c r="GD484" s="56"/>
      <c r="GE484" s="56"/>
      <c r="GF484" s="56"/>
      <c r="GG484" s="56"/>
      <c r="GH484" s="56"/>
      <c r="GI484" s="56"/>
      <c r="GJ484" s="56"/>
      <c r="GK484" s="56"/>
      <c r="GL484" s="56"/>
      <c r="GM484" s="56"/>
      <c r="GN484" s="56"/>
      <c r="GO484" s="56"/>
      <c r="GP484" s="56"/>
      <c r="GQ484" s="56"/>
      <c r="GR484" s="56"/>
      <c r="GS484" s="56"/>
      <c r="GT484" s="56"/>
      <c r="GU484" s="56"/>
      <c r="GV484" s="56"/>
      <c r="GW484" s="56"/>
      <c r="GX484" s="56"/>
      <c r="GY484" s="56"/>
      <c r="GZ484" s="56"/>
      <c r="HA484" s="56"/>
      <c r="HB484" s="56"/>
      <c r="HC484" s="56"/>
      <c r="HD484" s="56"/>
      <c r="HE484" s="56"/>
      <c r="HF484" s="56"/>
      <c r="HG484" s="56"/>
      <c r="HH484" s="56"/>
      <c r="HI484" s="56"/>
      <c r="HJ484" s="56"/>
      <c r="HK484" s="56"/>
      <c r="HL484" s="56"/>
      <c r="HM484" s="56"/>
      <c r="HN484" s="56"/>
      <c r="HO484" s="56"/>
      <c r="HP484" s="56"/>
      <c r="HQ484" s="56"/>
      <c r="HR484" s="56"/>
      <c r="HS484" s="56"/>
      <c r="HT484" s="56"/>
      <c r="HU484" s="56"/>
      <c r="HV484" s="56"/>
      <c r="HW484" s="56"/>
      <c r="HX484" s="56"/>
      <c r="HY484" s="56"/>
      <c r="HZ484" s="56"/>
      <c r="IA484" s="56"/>
      <c r="IB484" s="56"/>
      <c r="IC484" s="56"/>
      <c r="ID484" s="56"/>
      <c r="IE484" s="56"/>
      <c r="IF484" s="56"/>
      <c r="IG484" s="56"/>
      <c r="IH484" s="56"/>
      <c r="II484" s="56"/>
      <c r="IJ484" s="56"/>
      <c r="IK484" s="56"/>
      <c r="IL484" s="56"/>
      <c r="IM484" s="56"/>
      <c r="IN484" s="56"/>
      <c r="IO484" s="56"/>
      <c r="IP484" s="56"/>
      <c r="IQ484" s="56"/>
      <c r="IR484" s="56"/>
      <c r="IS484" s="56"/>
      <c r="IT484" s="56"/>
      <c r="IU484" s="56"/>
    </row>
    <row r="485" spans="1:255" ht="12.75">
      <c r="A485" s="57" t="s">
        <v>1878</v>
      </c>
      <c r="B485" s="58" t="s">
        <v>1259</v>
      </c>
      <c r="C485" s="55" t="s">
        <v>2246</v>
      </c>
      <c r="D485" s="55">
        <v>25</v>
      </c>
      <c r="E485" s="187" t="s">
        <v>1319</v>
      </c>
      <c r="F485" s="200" t="s">
        <v>1154</v>
      </c>
      <c r="G485" s="187" t="s">
        <v>1872</v>
      </c>
      <c r="H485" s="55" t="s">
        <v>3349</v>
      </c>
      <c r="I485" s="55" t="s">
        <v>1258</v>
      </c>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c r="AS485" s="56"/>
      <c r="AT485" s="56"/>
      <c r="AU485" s="56"/>
      <c r="AV485" s="56"/>
      <c r="AW485" s="56"/>
      <c r="AX485" s="56"/>
      <c r="AY485" s="56"/>
      <c r="AZ485" s="56"/>
      <c r="BA485" s="56"/>
      <c r="BB485" s="56"/>
      <c r="BC485" s="56"/>
      <c r="BD485" s="56"/>
      <c r="BE485" s="56"/>
      <c r="BF485" s="56"/>
      <c r="BG485" s="56"/>
      <c r="BH485" s="56"/>
      <c r="BI485" s="56"/>
      <c r="BJ485" s="56"/>
      <c r="BK485" s="56"/>
      <c r="BL485" s="56"/>
      <c r="BM485" s="56"/>
      <c r="BN485" s="56"/>
      <c r="BO485" s="56"/>
      <c r="BP485" s="56"/>
      <c r="BQ485" s="56"/>
      <c r="BR485" s="56"/>
      <c r="BS485" s="56"/>
      <c r="BT485" s="56"/>
      <c r="BU485" s="56"/>
      <c r="BV485" s="56"/>
      <c r="BW485" s="56"/>
      <c r="BX485" s="56"/>
      <c r="BY485" s="56"/>
      <c r="BZ485" s="56"/>
      <c r="CA485" s="56"/>
      <c r="CB485" s="56"/>
      <c r="CC485" s="56"/>
      <c r="CD485" s="56"/>
      <c r="CE485" s="56"/>
      <c r="CF485" s="56"/>
      <c r="CG485" s="56"/>
      <c r="CH485" s="56"/>
      <c r="CI485" s="56"/>
      <c r="CJ485" s="56"/>
      <c r="CK485" s="56"/>
      <c r="CL485" s="56"/>
      <c r="CM485" s="56"/>
      <c r="CN485" s="56"/>
      <c r="CO485" s="56"/>
      <c r="CP485" s="56"/>
      <c r="CQ485" s="56"/>
      <c r="CR485" s="56"/>
      <c r="CS485" s="56"/>
      <c r="CT485" s="56"/>
      <c r="CU485" s="56"/>
      <c r="CV485" s="56"/>
      <c r="CW485" s="56"/>
      <c r="CX485" s="56"/>
      <c r="CY485" s="56"/>
      <c r="CZ485" s="56"/>
      <c r="DA485" s="56"/>
      <c r="DB485" s="56"/>
      <c r="DC485" s="56"/>
      <c r="DD485" s="56"/>
      <c r="DE485" s="56"/>
      <c r="DF485" s="56"/>
      <c r="DG485" s="56"/>
      <c r="DH485" s="56"/>
      <c r="DI485" s="56"/>
      <c r="DJ485" s="56"/>
      <c r="DK485" s="56"/>
      <c r="DL485" s="56"/>
      <c r="DM485" s="56"/>
      <c r="DN485" s="56"/>
      <c r="DO485" s="56"/>
      <c r="DP485" s="56"/>
      <c r="DQ485" s="56"/>
      <c r="DR485" s="56"/>
      <c r="DS485" s="56"/>
      <c r="DT485" s="56"/>
      <c r="DU485" s="56"/>
      <c r="DV485" s="56"/>
      <c r="DW485" s="56"/>
      <c r="DX485" s="56"/>
      <c r="DY485" s="56"/>
      <c r="DZ485" s="56"/>
      <c r="EA485" s="56"/>
      <c r="EB485" s="56"/>
      <c r="EC485" s="56"/>
      <c r="ED485" s="56"/>
      <c r="EE485" s="56"/>
      <c r="EF485" s="56"/>
      <c r="EG485" s="56"/>
      <c r="EH485" s="56"/>
      <c r="EI485" s="56"/>
      <c r="EJ485" s="56"/>
      <c r="EK485" s="56"/>
      <c r="EL485" s="56"/>
      <c r="EM485" s="56"/>
      <c r="EN485" s="56"/>
      <c r="EO485" s="56"/>
      <c r="EP485" s="56"/>
      <c r="EQ485" s="56"/>
      <c r="ER485" s="56"/>
      <c r="ES485" s="56"/>
      <c r="ET485" s="56"/>
      <c r="EU485" s="56"/>
      <c r="EV485" s="56"/>
      <c r="EW485" s="56"/>
      <c r="EX485" s="56"/>
      <c r="EY485" s="56"/>
      <c r="EZ485" s="56"/>
      <c r="FA485" s="56"/>
      <c r="FB485" s="56"/>
      <c r="FC485" s="56"/>
      <c r="FD485" s="56"/>
      <c r="FE485" s="56"/>
      <c r="FF485" s="56"/>
      <c r="FG485" s="56"/>
      <c r="FH485" s="56"/>
      <c r="FI485" s="56"/>
      <c r="FJ485" s="56"/>
      <c r="FK485" s="56"/>
      <c r="FL485" s="56"/>
      <c r="FM485" s="56"/>
      <c r="FN485" s="56"/>
      <c r="FO485" s="56"/>
      <c r="FP485" s="56"/>
      <c r="FQ485" s="56"/>
      <c r="FR485" s="56"/>
      <c r="FS485" s="56"/>
      <c r="FT485" s="56"/>
      <c r="FU485" s="56"/>
      <c r="FV485" s="56"/>
      <c r="FW485" s="56"/>
      <c r="FX485" s="56"/>
      <c r="FY485" s="56"/>
      <c r="FZ485" s="56"/>
      <c r="GA485" s="56"/>
      <c r="GB485" s="56"/>
      <c r="GC485" s="56"/>
      <c r="GD485" s="56"/>
      <c r="GE485" s="56"/>
      <c r="GF485" s="56"/>
      <c r="GG485" s="56"/>
      <c r="GH485" s="56"/>
      <c r="GI485" s="56"/>
      <c r="GJ485" s="56"/>
      <c r="GK485" s="56"/>
      <c r="GL485" s="56"/>
      <c r="GM485" s="56"/>
      <c r="GN485" s="56"/>
      <c r="GO485" s="56"/>
      <c r="GP485" s="56"/>
      <c r="GQ485" s="56"/>
      <c r="GR485" s="56"/>
      <c r="GS485" s="56"/>
      <c r="GT485" s="56"/>
      <c r="GU485" s="56"/>
      <c r="GV485" s="56"/>
      <c r="GW485" s="56"/>
      <c r="GX485" s="56"/>
      <c r="GY485" s="56"/>
      <c r="GZ485" s="56"/>
      <c r="HA485" s="56"/>
      <c r="HB485" s="56"/>
      <c r="HC485" s="56"/>
      <c r="HD485" s="56"/>
      <c r="HE485" s="56"/>
      <c r="HF485" s="56"/>
      <c r="HG485" s="56"/>
      <c r="HH485" s="56"/>
      <c r="HI485" s="56"/>
      <c r="HJ485" s="56"/>
      <c r="HK485" s="56"/>
      <c r="HL485" s="56"/>
      <c r="HM485" s="56"/>
      <c r="HN485" s="56"/>
      <c r="HO485" s="56"/>
      <c r="HP485" s="56"/>
      <c r="HQ485" s="56"/>
      <c r="HR485" s="56"/>
      <c r="HS485" s="56"/>
      <c r="HT485" s="56"/>
      <c r="HU485" s="56"/>
      <c r="HV485" s="56"/>
      <c r="HW485" s="56"/>
      <c r="HX485" s="56"/>
      <c r="HY485" s="56"/>
      <c r="HZ485" s="56"/>
      <c r="IA485" s="56"/>
      <c r="IB485" s="56"/>
      <c r="IC485" s="56"/>
      <c r="ID485" s="56"/>
      <c r="IE485" s="56"/>
      <c r="IF485" s="56"/>
      <c r="IG485" s="56"/>
      <c r="IH485" s="56"/>
      <c r="II485" s="56"/>
      <c r="IJ485" s="56"/>
      <c r="IK485" s="56"/>
      <c r="IL485" s="56"/>
      <c r="IM485" s="56"/>
      <c r="IN485" s="56"/>
      <c r="IO485" s="56"/>
      <c r="IP485" s="56"/>
      <c r="IQ485" s="56"/>
      <c r="IR485" s="56"/>
      <c r="IS485" s="56"/>
      <c r="IT485" s="56"/>
      <c r="IU485" s="56"/>
    </row>
    <row r="486" spans="1:255" ht="12.75">
      <c r="A486" s="57" t="s">
        <v>1878</v>
      </c>
      <c r="B486" s="58" t="s">
        <v>3347</v>
      </c>
      <c r="C486" s="55" t="s">
        <v>2246</v>
      </c>
      <c r="D486" s="55">
        <v>50</v>
      </c>
      <c r="E486" s="186" t="s">
        <v>1316</v>
      </c>
      <c r="F486" s="201" t="s">
        <v>1155</v>
      </c>
      <c r="G486" s="186" t="s">
        <v>1871</v>
      </c>
      <c r="H486" s="55" t="s">
        <v>3349</v>
      </c>
      <c r="I486" s="55" t="s">
        <v>1258</v>
      </c>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c r="AS486" s="56"/>
      <c r="AT486" s="56"/>
      <c r="AU486" s="56"/>
      <c r="AV486" s="56"/>
      <c r="AW486" s="56"/>
      <c r="AX486" s="56"/>
      <c r="AY486" s="56"/>
      <c r="AZ486" s="56"/>
      <c r="BA486" s="56"/>
      <c r="BB486" s="56"/>
      <c r="BC486" s="56"/>
      <c r="BD486" s="56"/>
      <c r="BE486" s="56"/>
      <c r="BF486" s="56"/>
      <c r="BG486" s="56"/>
      <c r="BH486" s="56"/>
      <c r="BI486" s="56"/>
      <c r="BJ486" s="56"/>
      <c r="BK486" s="56"/>
      <c r="BL486" s="56"/>
      <c r="BM486" s="56"/>
      <c r="BN486" s="56"/>
      <c r="BO486" s="56"/>
      <c r="BP486" s="56"/>
      <c r="BQ486" s="56"/>
      <c r="BR486" s="56"/>
      <c r="BS486" s="56"/>
      <c r="BT486" s="56"/>
      <c r="BU486" s="56"/>
      <c r="BV486" s="56"/>
      <c r="BW486" s="56"/>
      <c r="BX486" s="56"/>
      <c r="BY486" s="56"/>
      <c r="BZ486" s="56"/>
      <c r="CA486" s="56"/>
      <c r="CB486" s="56"/>
      <c r="CC486" s="56"/>
      <c r="CD486" s="56"/>
      <c r="CE486" s="56"/>
      <c r="CF486" s="56"/>
      <c r="CG486" s="56"/>
      <c r="CH486" s="56"/>
      <c r="CI486" s="56"/>
      <c r="CJ486" s="56"/>
      <c r="CK486" s="56"/>
      <c r="CL486" s="56"/>
      <c r="CM486" s="56"/>
      <c r="CN486" s="56"/>
      <c r="CO486" s="56"/>
      <c r="CP486" s="56"/>
      <c r="CQ486" s="56"/>
      <c r="CR486" s="56"/>
      <c r="CS486" s="56"/>
      <c r="CT486" s="56"/>
      <c r="CU486" s="56"/>
      <c r="CV486" s="56"/>
      <c r="CW486" s="56"/>
      <c r="CX486" s="56"/>
      <c r="CY486" s="56"/>
      <c r="CZ486" s="56"/>
      <c r="DA486" s="56"/>
      <c r="DB486" s="56"/>
      <c r="DC486" s="56"/>
      <c r="DD486" s="56"/>
      <c r="DE486" s="56"/>
      <c r="DF486" s="56"/>
      <c r="DG486" s="56"/>
      <c r="DH486" s="56"/>
      <c r="DI486" s="56"/>
      <c r="DJ486" s="56"/>
      <c r="DK486" s="56"/>
      <c r="DL486" s="56"/>
      <c r="DM486" s="56"/>
      <c r="DN486" s="56"/>
      <c r="DO486" s="56"/>
      <c r="DP486" s="56"/>
      <c r="DQ486" s="56"/>
      <c r="DR486" s="56"/>
      <c r="DS486" s="56"/>
      <c r="DT486" s="56"/>
      <c r="DU486" s="56"/>
      <c r="DV486" s="56"/>
      <c r="DW486" s="56"/>
      <c r="DX486" s="56"/>
      <c r="DY486" s="56"/>
      <c r="DZ486" s="56"/>
      <c r="EA486" s="56"/>
      <c r="EB486" s="56"/>
      <c r="EC486" s="56"/>
      <c r="ED486" s="56"/>
      <c r="EE486" s="56"/>
      <c r="EF486" s="56"/>
      <c r="EG486" s="56"/>
      <c r="EH486" s="56"/>
      <c r="EI486" s="56"/>
      <c r="EJ486" s="56"/>
      <c r="EK486" s="56"/>
      <c r="EL486" s="56"/>
      <c r="EM486" s="56"/>
      <c r="EN486" s="56"/>
      <c r="EO486" s="56"/>
      <c r="EP486" s="56"/>
      <c r="EQ486" s="56"/>
      <c r="ER486" s="56"/>
      <c r="ES486" s="56"/>
      <c r="ET486" s="56"/>
      <c r="EU486" s="56"/>
      <c r="EV486" s="56"/>
      <c r="EW486" s="56"/>
      <c r="EX486" s="56"/>
      <c r="EY486" s="56"/>
      <c r="EZ486" s="56"/>
      <c r="FA486" s="56"/>
      <c r="FB486" s="56"/>
      <c r="FC486" s="56"/>
      <c r="FD486" s="56"/>
      <c r="FE486" s="56"/>
      <c r="FF486" s="56"/>
      <c r="FG486" s="56"/>
      <c r="FH486" s="56"/>
      <c r="FI486" s="56"/>
      <c r="FJ486" s="56"/>
      <c r="FK486" s="56"/>
      <c r="FL486" s="56"/>
      <c r="FM486" s="56"/>
      <c r="FN486" s="56"/>
      <c r="FO486" s="56"/>
      <c r="FP486" s="56"/>
      <c r="FQ486" s="56"/>
      <c r="FR486" s="56"/>
      <c r="FS486" s="56"/>
      <c r="FT486" s="56"/>
      <c r="FU486" s="56"/>
      <c r="FV486" s="56"/>
      <c r="FW486" s="56"/>
      <c r="FX486" s="56"/>
      <c r="FY486" s="56"/>
      <c r="FZ486" s="56"/>
      <c r="GA486" s="56"/>
      <c r="GB486" s="56"/>
      <c r="GC486" s="56"/>
      <c r="GD486" s="56"/>
      <c r="GE486" s="56"/>
      <c r="GF486" s="56"/>
      <c r="GG486" s="56"/>
      <c r="GH486" s="56"/>
      <c r="GI486" s="56"/>
      <c r="GJ486" s="56"/>
      <c r="GK486" s="56"/>
      <c r="GL486" s="56"/>
      <c r="GM486" s="56"/>
      <c r="GN486" s="56"/>
      <c r="GO486" s="56"/>
      <c r="GP486" s="56"/>
      <c r="GQ486" s="56"/>
      <c r="GR486" s="56"/>
      <c r="GS486" s="56"/>
      <c r="GT486" s="56"/>
      <c r="GU486" s="56"/>
      <c r="GV486" s="56"/>
      <c r="GW486" s="56"/>
      <c r="GX486" s="56"/>
      <c r="GY486" s="56"/>
      <c r="GZ486" s="56"/>
      <c r="HA486" s="56"/>
      <c r="HB486" s="56"/>
      <c r="HC486" s="56"/>
      <c r="HD486" s="56"/>
      <c r="HE486" s="56"/>
      <c r="HF486" s="56"/>
      <c r="HG486" s="56"/>
      <c r="HH486" s="56"/>
      <c r="HI486" s="56"/>
      <c r="HJ486" s="56"/>
      <c r="HK486" s="56"/>
      <c r="HL486" s="56"/>
      <c r="HM486" s="56"/>
      <c r="HN486" s="56"/>
      <c r="HO486" s="56"/>
      <c r="HP486" s="56"/>
      <c r="HQ486" s="56"/>
      <c r="HR486" s="56"/>
      <c r="HS486" s="56"/>
      <c r="HT486" s="56"/>
      <c r="HU486" s="56"/>
      <c r="HV486" s="56"/>
      <c r="HW486" s="56"/>
      <c r="HX486" s="56"/>
      <c r="HY486" s="56"/>
      <c r="HZ486" s="56"/>
      <c r="IA486" s="56"/>
      <c r="IB486" s="56"/>
      <c r="IC486" s="56"/>
      <c r="ID486" s="56"/>
      <c r="IE486" s="56"/>
      <c r="IF486" s="56"/>
      <c r="IG486" s="56"/>
      <c r="IH486" s="56"/>
      <c r="II486" s="56"/>
      <c r="IJ486" s="56"/>
      <c r="IK486" s="56"/>
      <c r="IL486" s="56"/>
      <c r="IM486" s="56"/>
      <c r="IN486" s="56"/>
      <c r="IO486" s="56"/>
      <c r="IP486" s="56"/>
      <c r="IQ486" s="56"/>
      <c r="IR486" s="56"/>
      <c r="IS486" s="56"/>
      <c r="IT486" s="56"/>
      <c r="IU486" s="56"/>
    </row>
    <row r="487" spans="1:255" ht="12.75">
      <c r="A487" s="57" t="s">
        <v>1878</v>
      </c>
      <c r="B487" s="58" t="s">
        <v>3347</v>
      </c>
      <c r="C487" s="55" t="s">
        <v>2246</v>
      </c>
      <c r="D487" s="55">
        <v>50</v>
      </c>
      <c r="E487" s="186" t="s">
        <v>1317</v>
      </c>
      <c r="F487" s="201" t="s">
        <v>1156</v>
      </c>
      <c r="G487" s="186" t="s">
        <v>1872</v>
      </c>
      <c r="H487" s="55" t="s">
        <v>3349</v>
      </c>
      <c r="I487" s="55" t="s">
        <v>1258</v>
      </c>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c r="AS487" s="56"/>
      <c r="AT487" s="56"/>
      <c r="AU487" s="56"/>
      <c r="AV487" s="56"/>
      <c r="AW487" s="56"/>
      <c r="AX487" s="56"/>
      <c r="AY487" s="56"/>
      <c r="AZ487" s="56"/>
      <c r="BA487" s="56"/>
      <c r="BB487" s="56"/>
      <c r="BC487" s="56"/>
      <c r="BD487" s="56"/>
      <c r="BE487" s="56"/>
      <c r="BF487" s="56"/>
      <c r="BG487" s="56"/>
      <c r="BH487" s="56"/>
      <c r="BI487" s="56"/>
      <c r="BJ487" s="56"/>
      <c r="BK487" s="56"/>
      <c r="BL487" s="56"/>
      <c r="BM487" s="56"/>
      <c r="BN487" s="56"/>
      <c r="BO487" s="56"/>
      <c r="BP487" s="56"/>
      <c r="BQ487" s="56"/>
      <c r="BR487" s="56"/>
      <c r="BS487" s="56"/>
      <c r="BT487" s="56"/>
      <c r="BU487" s="56"/>
      <c r="BV487" s="56"/>
      <c r="BW487" s="56"/>
      <c r="BX487" s="56"/>
      <c r="BY487" s="56"/>
      <c r="BZ487" s="56"/>
      <c r="CA487" s="56"/>
      <c r="CB487" s="56"/>
      <c r="CC487" s="56"/>
      <c r="CD487" s="56"/>
      <c r="CE487" s="56"/>
      <c r="CF487" s="56"/>
      <c r="CG487" s="56"/>
      <c r="CH487" s="56"/>
      <c r="CI487" s="56"/>
      <c r="CJ487" s="56"/>
      <c r="CK487" s="56"/>
      <c r="CL487" s="56"/>
      <c r="CM487" s="56"/>
      <c r="CN487" s="56"/>
      <c r="CO487" s="56"/>
      <c r="CP487" s="56"/>
      <c r="CQ487" s="56"/>
      <c r="CR487" s="56"/>
      <c r="CS487" s="56"/>
      <c r="CT487" s="56"/>
      <c r="CU487" s="56"/>
      <c r="CV487" s="56"/>
      <c r="CW487" s="56"/>
      <c r="CX487" s="56"/>
      <c r="CY487" s="56"/>
      <c r="CZ487" s="56"/>
      <c r="DA487" s="56"/>
      <c r="DB487" s="56"/>
      <c r="DC487" s="56"/>
      <c r="DD487" s="56"/>
      <c r="DE487" s="56"/>
      <c r="DF487" s="56"/>
      <c r="DG487" s="56"/>
      <c r="DH487" s="56"/>
      <c r="DI487" s="56"/>
      <c r="DJ487" s="56"/>
      <c r="DK487" s="56"/>
      <c r="DL487" s="56"/>
      <c r="DM487" s="56"/>
      <c r="DN487" s="56"/>
      <c r="DO487" s="56"/>
      <c r="DP487" s="56"/>
      <c r="DQ487" s="56"/>
      <c r="DR487" s="56"/>
      <c r="DS487" s="56"/>
      <c r="DT487" s="56"/>
      <c r="DU487" s="56"/>
      <c r="DV487" s="56"/>
      <c r="DW487" s="56"/>
      <c r="DX487" s="56"/>
      <c r="DY487" s="56"/>
      <c r="DZ487" s="56"/>
      <c r="EA487" s="56"/>
      <c r="EB487" s="56"/>
      <c r="EC487" s="56"/>
      <c r="ED487" s="56"/>
      <c r="EE487" s="56"/>
      <c r="EF487" s="56"/>
      <c r="EG487" s="56"/>
      <c r="EH487" s="56"/>
      <c r="EI487" s="56"/>
      <c r="EJ487" s="56"/>
      <c r="EK487" s="56"/>
      <c r="EL487" s="56"/>
      <c r="EM487" s="56"/>
      <c r="EN487" s="56"/>
      <c r="EO487" s="56"/>
      <c r="EP487" s="56"/>
      <c r="EQ487" s="56"/>
      <c r="ER487" s="56"/>
      <c r="ES487" s="56"/>
      <c r="ET487" s="56"/>
      <c r="EU487" s="56"/>
      <c r="EV487" s="56"/>
      <c r="EW487" s="56"/>
      <c r="EX487" s="56"/>
      <c r="EY487" s="56"/>
      <c r="EZ487" s="56"/>
      <c r="FA487" s="56"/>
      <c r="FB487" s="56"/>
      <c r="FC487" s="56"/>
      <c r="FD487" s="56"/>
      <c r="FE487" s="56"/>
      <c r="FF487" s="56"/>
      <c r="FG487" s="56"/>
      <c r="FH487" s="56"/>
      <c r="FI487" s="56"/>
      <c r="FJ487" s="56"/>
      <c r="FK487" s="56"/>
      <c r="FL487" s="56"/>
      <c r="FM487" s="56"/>
      <c r="FN487" s="56"/>
      <c r="FO487" s="56"/>
      <c r="FP487" s="56"/>
      <c r="FQ487" s="56"/>
      <c r="FR487" s="56"/>
      <c r="FS487" s="56"/>
      <c r="FT487" s="56"/>
      <c r="FU487" s="56"/>
      <c r="FV487" s="56"/>
      <c r="FW487" s="56"/>
      <c r="FX487" s="56"/>
      <c r="FY487" s="56"/>
      <c r="FZ487" s="56"/>
      <c r="GA487" s="56"/>
      <c r="GB487" s="56"/>
      <c r="GC487" s="56"/>
      <c r="GD487" s="56"/>
      <c r="GE487" s="56"/>
      <c r="GF487" s="56"/>
      <c r="GG487" s="56"/>
      <c r="GH487" s="56"/>
      <c r="GI487" s="56"/>
      <c r="GJ487" s="56"/>
      <c r="GK487" s="56"/>
      <c r="GL487" s="56"/>
      <c r="GM487" s="56"/>
      <c r="GN487" s="56"/>
      <c r="GO487" s="56"/>
      <c r="GP487" s="56"/>
      <c r="GQ487" s="56"/>
      <c r="GR487" s="56"/>
      <c r="GS487" s="56"/>
      <c r="GT487" s="56"/>
      <c r="GU487" s="56"/>
      <c r="GV487" s="56"/>
      <c r="GW487" s="56"/>
      <c r="GX487" s="56"/>
      <c r="GY487" s="56"/>
      <c r="GZ487" s="56"/>
      <c r="HA487" s="56"/>
      <c r="HB487" s="56"/>
      <c r="HC487" s="56"/>
      <c r="HD487" s="56"/>
      <c r="HE487" s="56"/>
      <c r="HF487" s="56"/>
      <c r="HG487" s="56"/>
      <c r="HH487" s="56"/>
      <c r="HI487" s="56"/>
      <c r="HJ487" s="56"/>
      <c r="HK487" s="56"/>
      <c r="HL487" s="56"/>
      <c r="HM487" s="56"/>
      <c r="HN487" s="56"/>
      <c r="HO487" s="56"/>
      <c r="HP487" s="56"/>
      <c r="HQ487" s="56"/>
      <c r="HR487" s="56"/>
      <c r="HS487" s="56"/>
      <c r="HT487" s="56"/>
      <c r="HU487" s="56"/>
      <c r="HV487" s="56"/>
      <c r="HW487" s="56"/>
      <c r="HX487" s="56"/>
      <c r="HY487" s="56"/>
      <c r="HZ487" s="56"/>
      <c r="IA487" s="56"/>
      <c r="IB487" s="56"/>
      <c r="IC487" s="56"/>
      <c r="ID487" s="56"/>
      <c r="IE487" s="56"/>
      <c r="IF487" s="56"/>
      <c r="IG487" s="56"/>
      <c r="IH487" s="56"/>
      <c r="II487" s="56"/>
      <c r="IJ487" s="56"/>
      <c r="IK487" s="56"/>
      <c r="IL487" s="56"/>
      <c r="IM487" s="56"/>
      <c r="IN487" s="56"/>
      <c r="IO487" s="56"/>
      <c r="IP487" s="56"/>
      <c r="IQ487" s="56"/>
      <c r="IR487" s="56"/>
      <c r="IS487" s="56"/>
      <c r="IT487" s="56"/>
      <c r="IU487" s="56"/>
    </row>
    <row r="488" spans="1:255" ht="12.75">
      <c r="A488" s="57" t="s">
        <v>1878</v>
      </c>
      <c r="B488" s="68" t="s">
        <v>1627</v>
      </c>
      <c r="C488" s="55">
        <v>2</v>
      </c>
      <c r="D488" s="55"/>
      <c r="E488" s="186" t="s">
        <v>1313</v>
      </c>
      <c r="F488" s="201" t="s">
        <v>1157</v>
      </c>
      <c r="G488" s="55"/>
      <c r="H488" s="55" t="s">
        <v>3349</v>
      </c>
      <c r="I488" s="55" t="s">
        <v>1227</v>
      </c>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c r="AS488" s="56"/>
      <c r="AT488" s="56"/>
      <c r="AU488" s="56"/>
      <c r="AV488" s="56"/>
      <c r="AW488" s="56"/>
      <c r="AX488" s="56"/>
      <c r="AY488" s="56"/>
      <c r="AZ488" s="56"/>
      <c r="BA488" s="56"/>
      <c r="BB488" s="56"/>
      <c r="BC488" s="56"/>
      <c r="BD488" s="56"/>
      <c r="BE488" s="56"/>
      <c r="BF488" s="56"/>
      <c r="BG488" s="56"/>
      <c r="BH488" s="56"/>
      <c r="BI488" s="56"/>
      <c r="BJ488" s="56"/>
      <c r="BK488" s="56"/>
      <c r="BL488" s="56"/>
      <c r="BM488" s="56"/>
      <c r="BN488" s="56"/>
      <c r="BO488" s="56"/>
      <c r="BP488" s="56"/>
      <c r="BQ488" s="56"/>
      <c r="BR488" s="56"/>
      <c r="BS488" s="56"/>
      <c r="BT488" s="56"/>
      <c r="BU488" s="56"/>
      <c r="BV488" s="56"/>
      <c r="BW488" s="56"/>
      <c r="BX488" s="56"/>
      <c r="BY488" s="56"/>
      <c r="BZ488" s="56"/>
      <c r="CA488" s="56"/>
      <c r="CB488" s="56"/>
      <c r="CC488" s="56"/>
      <c r="CD488" s="56"/>
      <c r="CE488" s="56"/>
      <c r="CF488" s="56"/>
      <c r="CG488" s="56"/>
      <c r="CH488" s="56"/>
      <c r="CI488" s="56"/>
      <c r="CJ488" s="56"/>
      <c r="CK488" s="56"/>
      <c r="CL488" s="56"/>
      <c r="CM488" s="56"/>
      <c r="CN488" s="56"/>
      <c r="CO488" s="56"/>
      <c r="CP488" s="56"/>
      <c r="CQ488" s="56"/>
      <c r="CR488" s="56"/>
      <c r="CS488" s="56"/>
      <c r="CT488" s="56"/>
      <c r="CU488" s="56"/>
      <c r="CV488" s="56"/>
      <c r="CW488" s="56"/>
      <c r="CX488" s="56"/>
      <c r="CY488" s="56"/>
      <c r="CZ488" s="56"/>
      <c r="DA488" s="56"/>
      <c r="DB488" s="56"/>
      <c r="DC488" s="56"/>
      <c r="DD488" s="56"/>
      <c r="DE488" s="56"/>
      <c r="DF488" s="56"/>
      <c r="DG488" s="56"/>
      <c r="DH488" s="56"/>
      <c r="DI488" s="56"/>
      <c r="DJ488" s="56"/>
      <c r="DK488" s="56"/>
      <c r="DL488" s="56"/>
      <c r="DM488" s="56"/>
      <c r="DN488" s="56"/>
      <c r="DO488" s="56"/>
      <c r="DP488" s="56"/>
      <c r="DQ488" s="56"/>
      <c r="DR488" s="56"/>
      <c r="DS488" s="56"/>
      <c r="DT488" s="56"/>
      <c r="DU488" s="56"/>
      <c r="DV488" s="56"/>
      <c r="DW488" s="56"/>
      <c r="DX488" s="56"/>
      <c r="DY488" s="56"/>
      <c r="DZ488" s="56"/>
      <c r="EA488" s="56"/>
      <c r="EB488" s="56"/>
      <c r="EC488" s="56"/>
      <c r="ED488" s="56"/>
      <c r="EE488" s="56"/>
      <c r="EF488" s="56"/>
      <c r="EG488" s="56"/>
      <c r="EH488" s="56"/>
      <c r="EI488" s="56"/>
      <c r="EJ488" s="56"/>
      <c r="EK488" s="56"/>
      <c r="EL488" s="56"/>
      <c r="EM488" s="56"/>
      <c r="EN488" s="56"/>
      <c r="EO488" s="56"/>
      <c r="EP488" s="56"/>
      <c r="EQ488" s="56"/>
      <c r="ER488" s="56"/>
      <c r="ES488" s="56"/>
      <c r="ET488" s="56"/>
      <c r="EU488" s="56"/>
      <c r="EV488" s="56"/>
      <c r="EW488" s="56"/>
      <c r="EX488" s="56"/>
      <c r="EY488" s="56"/>
      <c r="EZ488" s="56"/>
      <c r="FA488" s="56"/>
      <c r="FB488" s="56"/>
      <c r="FC488" s="56"/>
      <c r="FD488" s="56"/>
      <c r="FE488" s="56"/>
      <c r="FF488" s="56"/>
      <c r="FG488" s="56"/>
      <c r="FH488" s="56"/>
      <c r="FI488" s="56"/>
      <c r="FJ488" s="56"/>
      <c r="FK488" s="56"/>
      <c r="FL488" s="56"/>
      <c r="FM488" s="56"/>
      <c r="FN488" s="56"/>
      <c r="FO488" s="56"/>
      <c r="FP488" s="56"/>
      <c r="FQ488" s="56"/>
      <c r="FR488" s="56"/>
      <c r="FS488" s="56"/>
      <c r="FT488" s="56"/>
      <c r="FU488" s="56"/>
      <c r="FV488" s="56"/>
      <c r="FW488" s="56"/>
      <c r="FX488" s="56"/>
      <c r="FY488" s="56"/>
      <c r="FZ488" s="56"/>
      <c r="GA488" s="56"/>
      <c r="GB488" s="56"/>
      <c r="GC488" s="56"/>
      <c r="GD488" s="56"/>
      <c r="GE488" s="56"/>
      <c r="GF488" s="56"/>
      <c r="GG488" s="56"/>
      <c r="GH488" s="56"/>
      <c r="GI488" s="56"/>
      <c r="GJ488" s="56"/>
      <c r="GK488" s="56"/>
      <c r="GL488" s="56"/>
      <c r="GM488" s="56"/>
      <c r="GN488" s="56"/>
      <c r="GO488" s="56"/>
      <c r="GP488" s="56"/>
      <c r="GQ488" s="56"/>
      <c r="GR488" s="56"/>
      <c r="GS488" s="56"/>
      <c r="GT488" s="56"/>
      <c r="GU488" s="56"/>
      <c r="GV488" s="56"/>
      <c r="GW488" s="56"/>
      <c r="GX488" s="56"/>
      <c r="GY488" s="56"/>
      <c r="GZ488" s="56"/>
      <c r="HA488" s="56"/>
      <c r="HB488" s="56"/>
      <c r="HC488" s="56"/>
      <c r="HD488" s="56"/>
      <c r="HE488" s="56"/>
      <c r="HF488" s="56"/>
      <c r="HG488" s="56"/>
      <c r="HH488" s="56"/>
      <c r="HI488" s="56"/>
      <c r="HJ488" s="56"/>
      <c r="HK488" s="56"/>
      <c r="HL488" s="56"/>
      <c r="HM488" s="56"/>
      <c r="HN488" s="56"/>
      <c r="HO488" s="56"/>
      <c r="HP488" s="56"/>
      <c r="HQ488" s="56"/>
      <c r="HR488" s="56"/>
      <c r="HS488" s="56"/>
      <c r="HT488" s="56"/>
      <c r="HU488" s="56"/>
      <c r="HV488" s="56"/>
      <c r="HW488" s="56"/>
      <c r="HX488" s="56"/>
      <c r="HY488" s="56"/>
      <c r="HZ488" s="56"/>
      <c r="IA488" s="56"/>
      <c r="IB488" s="56"/>
      <c r="IC488" s="56"/>
      <c r="ID488" s="56"/>
      <c r="IE488" s="56"/>
      <c r="IF488" s="56"/>
      <c r="IG488" s="56"/>
      <c r="IH488" s="56"/>
      <c r="II488" s="56"/>
      <c r="IJ488" s="56"/>
      <c r="IK488" s="56"/>
      <c r="IL488" s="56"/>
      <c r="IM488" s="56"/>
      <c r="IN488" s="56"/>
      <c r="IO488" s="56"/>
      <c r="IP488" s="56"/>
      <c r="IQ488" s="56"/>
      <c r="IR488" s="56"/>
      <c r="IS488" s="56"/>
      <c r="IT488" s="56"/>
      <c r="IU488" s="56"/>
    </row>
    <row r="489" spans="1:255" ht="12.75">
      <c r="A489" s="59"/>
      <c r="B489" s="60"/>
      <c r="C489" s="61"/>
      <c r="D489" s="61"/>
      <c r="E489" s="62"/>
      <c r="F489" s="63"/>
      <c r="G489" s="61"/>
      <c r="H489" s="61"/>
      <c r="I489" s="61"/>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c r="AS489" s="56"/>
      <c r="AT489" s="56"/>
      <c r="AU489" s="56"/>
      <c r="AV489" s="56"/>
      <c r="AW489" s="56"/>
      <c r="AX489" s="56"/>
      <c r="AY489" s="56"/>
      <c r="AZ489" s="56"/>
      <c r="BA489" s="56"/>
      <c r="BB489" s="56"/>
      <c r="BC489" s="56"/>
      <c r="BD489" s="56"/>
      <c r="BE489" s="56"/>
      <c r="BF489" s="56"/>
      <c r="BG489" s="56"/>
      <c r="BH489" s="56"/>
      <c r="BI489" s="56"/>
      <c r="BJ489" s="56"/>
      <c r="BK489" s="56"/>
      <c r="BL489" s="56"/>
      <c r="BM489" s="56"/>
      <c r="BN489" s="56"/>
      <c r="BO489" s="56"/>
      <c r="BP489" s="56"/>
      <c r="BQ489" s="56"/>
      <c r="BR489" s="56"/>
      <c r="BS489" s="56"/>
      <c r="BT489" s="56"/>
      <c r="BU489" s="56"/>
      <c r="BV489" s="56"/>
      <c r="BW489" s="56"/>
      <c r="BX489" s="56"/>
      <c r="BY489" s="56"/>
      <c r="BZ489" s="56"/>
      <c r="CA489" s="56"/>
      <c r="CB489" s="56"/>
      <c r="CC489" s="56"/>
      <c r="CD489" s="56"/>
      <c r="CE489" s="56"/>
      <c r="CF489" s="56"/>
      <c r="CG489" s="56"/>
      <c r="CH489" s="56"/>
      <c r="CI489" s="56"/>
      <c r="CJ489" s="56"/>
      <c r="CK489" s="56"/>
      <c r="CL489" s="56"/>
      <c r="CM489" s="56"/>
      <c r="CN489" s="56"/>
      <c r="CO489" s="56"/>
      <c r="CP489" s="56"/>
      <c r="CQ489" s="56"/>
      <c r="CR489" s="56"/>
      <c r="CS489" s="56"/>
      <c r="CT489" s="56"/>
      <c r="CU489" s="56"/>
      <c r="CV489" s="56"/>
      <c r="CW489" s="56"/>
      <c r="CX489" s="56"/>
      <c r="CY489" s="56"/>
      <c r="CZ489" s="56"/>
      <c r="DA489" s="56"/>
      <c r="DB489" s="56"/>
      <c r="DC489" s="56"/>
      <c r="DD489" s="56"/>
      <c r="DE489" s="56"/>
      <c r="DF489" s="56"/>
      <c r="DG489" s="56"/>
      <c r="DH489" s="56"/>
      <c r="DI489" s="56"/>
      <c r="DJ489" s="56"/>
      <c r="DK489" s="56"/>
      <c r="DL489" s="56"/>
      <c r="DM489" s="56"/>
      <c r="DN489" s="56"/>
      <c r="DO489" s="56"/>
      <c r="DP489" s="56"/>
      <c r="DQ489" s="56"/>
      <c r="DR489" s="56"/>
      <c r="DS489" s="56"/>
      <c r="DT489" s="56"/>
      <c r="DU489" s="56"/>
      <c r="DV489" s="56"/>
      <c r="DW489" s="56"/>
      <c r="DX489" s="56"/>
      <c r="DY489" s="56"/>
      <c r="DZ489" s="56"/>
      <c r="EA489" s="56"/>
      <c r="EB489" s="56"/>
      <c r="EC489" s="56"/>
      <c r="ED489" s="56"/>
      <c r="EE489" s="56"/>
      <c r="EF489" s="56"/>
      <c r="EG489" s="56"/>
      <c r="EH489" s="56"/>
      <c r="EI489" s="56"/>
      <c r="EJ489" s="56"/>
      <c r="EK489" s="56"/>
      <c r="EL489" s="56"/>
      <c r="EM489" s="56"/>
      <c r="EN489" s="56"/>
      <c r="EO489" s="56"/>
      <c r="EP489" s="56"/>
      <c r="EQ489" s="56"/>
      <c r="ER489" s="56"/>
      <c r="ES489" s="56"/>
      <c r="ET489" s="56"/>
      <c r="EU489" s="56"/>
      <c r="EV489" s="56"/>
      <c r="EW489" s="56"/>
      <c r="EX489" s="56"/>
      <c r="EY489" s="56"/>
      <c r="EZ489" s="56"/>
      <c r="FA489" s="56"/>
      <c r="FB489" s="56"/>
      <c r="FC489" s="56"/>
      <c r="FD489" s="56"/>
      <c r="FE489" s="56"/>
      <c r="FF489" s="56"/>
      <c r="FG489" s="56"/>
      <c r="FH489" s="56"/>
      <c r="FI489" s="56"/>
      <c r="FJ489" s="56"/>
      <c r="FK489" s="56"/>
      <c r="FL489" s="56"/>
      <c r="FM489" s="56"/>
      <c r="FN489" s="56"/>
      <c r="FO489" s="56"/>
      <c r="FP489" s="56"/>
      <c r="FQ489" s="56"/>
      <c r="FR489" s="56"/>
      <c r="FS489" s="56"/>
      <c r="FT489" s="56"/>
      <c r="FU489" s="56"/>
      <c r="FV489" s="56"/>
      <c r="FW489" s="56"/>
      <c r="FX489" s="56"/>
      <c r="FY489" s="56"/>
      <c r="FZ489" s="56"/>
      <c r="GA489" s="56"/>
      <c r="GB489" s="56"/>
      <c r="GC489" s="56"/>
      <c r="GD489" s="56"/>
      <c r="GE489" s="56"/>
      <c r="GF489" s="56"/>
      <c r="GG489" s="56"/>
      <c r="GH489" s="56"/>
      <c r="GI489" s="56"/>
      <c r="GJ489" s="56"/>
      <c r="GK489" s="56"/>
      <c r="GL489" s="56"/>
      <c r="GM489" s="56"/>
      <c r="GN489" s="56"/>
      <c r="GO489" s="56"/>
      <c r="GP489" s="56"/>
      <c r="GQ489" s="56"/>
      <c r="GR489" s="56"/>
      <c r="GS489" s="56"/>
      <c r="GT489" s="56"/>
      <c r="GU489" s="56"/>
      <c r="GV489" s="56"/>
      <c r="GW489" s="56"/>
      <c r="GX489" s="56"/>
      <c r="GY489" s="56"/>
      <c r="GZ489" s="56"/>
      <c r="HA489" s="56"/>
      <c r="HB489" s="56"/>
      <c r="HC489" s="56"/>
      <c r="HD489" s="56"/>
      <c r="HE489" s="56"/>
      <c r="HF489" s="56"/>
      <c r="HG489" s="56"/>
      <c r="HH489" s="56"/>
      <c r="HI489" s="56"/>
      <c r="HJ489" s="56"/>
      <c r="HK489" s="56"/>
      <c r="HL489" s="56"/>
      <c r="HM489" s="56"/>
      <c r="HN489" s="56"/>
      <c r="HO489" s="56"/>
      <c r="HP489" s="56"/>
      <c r="HQ489" s="56"/>
      <c r="HR489" s="56"/>
      <c r="HS489" s="56"/>
      <c r="HT489" s="56"/>
      <c r="HU489" s="56"/>
      <c r="HV489" s="56"/>
      <c r="HW489" s="56"/>
      <c r="HX489" s="56"/>
      <c r="HY489" s="56"/>
      <c r="HZ489" s="56"/>
      <c r="IA489" s="56"/>
      <c r="IB489" s="56"/>
      <c r="IC489" s="56"/>
      <c r="ID489" s="56"/>
      <c r="IE489" s="56"/>
      <c r="IF489" s="56"/>
      <c r="IG489" s="56"/>
      <c r="IH489" s="56"/>
      <c r="II489" s="56"/>
      <c r="IJ489" s="56"/>
      <c r="IK489" s="56"/>
      <c r="IL489" s="56"/>
      <c r="IM489" s="56"/>
      <c r="IN489" s="56"/>
      <c r="IO489" s="56"/>
      <c r="IP489" s="56"/>
      <c r="IQ489" s="56"/>
      <c r="IR489" s="56"/>
      <c r="IS489" s="56"/>
      <c r="IT489" s="56"/>
      <c r="IU489" s="56"/>
    </row>
    <row r="490" spans="1:255" ht="12.75">
      <c r="A490" s="57" t="s">
        <v>1633</v>
      </c>
      <c r="B490" s="68" t="s">
        <v>2252</v>
      </c>
      <c r="C490" s="55" t="s">
        <v>1634</v>
      </c>
      <c r="D490" s="55">
        <v>300</v>
      </c>
      <c r="E490" s="186" t="s">
        <v>1322</v>
      </c>
      <c r="F490" s="201" t="s">
        <v>1158</v>
      </c>
      <c r="G490" s="186" t="s">
        <v>1871</v>
      </c>
      <c r="H490" s="55" t="s">
        <v>2252</v>
      </c>
      <c r="I490" s="55" t="s">
        <v>1255</v>
      </c>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c r="AS490" s="56"/>
      <c r="AT490" s="56"/>
      <c r="AU490" s="56"/>
      <c r="AV490" s="56"/>
      <c r="AW490" s="56"/>
      <c r="AX490" s="56"/>
      <c r="AY490" s="56"/>
      <c r="AZ490" s="56"/>
      <c r="BA490" s="56"/>
      <c r="BB490" s="56"/>
      <c r="BC490" s="56"/>
      <c r="BD490" s="56"/>
      <c r="BE490" s="56"/>
      <c r="BF490" s="56"/>
      <c r="BG490" s="56"/>
      <c r="BH490" s="56"/>
      <c r="BI490" s="56"/>
      <c r="BJ490" s="56"/>
      <c r="BK490" s="56"/>
      <c r="BL490" s="56"/>
      <c r="BM490" s="56"/>
      <c r="BN490" s="56"/>
      <c r="BO490" s="56"/>
      <c r="BP490" s="56"/>
      <c r="BQ490" s="56"/>
      <c r="BR490" s="56"/>
      <c r="BS490" s="56"/>
      <c r="BT490" s="56"/>
      <c r="BU490" s="56"/>
      <c r="BV490" s="56"/>
      <c r="BW490" s="56"/>
      <c r="BX490" s="56"/>
      <c r="BY490" s="56"/>
      <c r="BZ490" s="56"/>
      <c r="CA490" s="56"/>
      <c r="CB490" s="56"/>
      <c r="CC490" s="56"/>
      <c r="CD490" s="56"/>
      <c r="CE490" s="56"/>
      <c r="CF490" s="56"/>
      <c r="CG490" s="56"/>
      <c r="CH490" s="56"/>
      <c r="CI490" s="56"/>
      <c r="CJ490" s="56"/>
      <c r="CK490" s="56"/>
      <c r="CL490" s="56"/>
      <c r="CM490" s="56"/>
      <c r="CN490" s="56"/>
      <c r="CO490" s="56"/>
      <c r="CP490" s="56"/>
      <c r="CQ490" s="56"/>
      <c r="CR490" s="56"/>
      <c r="CS490" s="56"/>
      <c r="CT490" s="56"/>
      <c r="CU490" s="56"/>
      <c r="CV490" s="56"/>
      <c r="CW490" s="56"/>
      <c r="CX490" s="56"/>
      <c r="CY490" s="56"/>
      <c r="CZ490" s="56"/>
      <c r="DA490" s="56"/>
      <c r="DB490" s="56"/>
      <c r="DC490" s="56"/>
      <c r="DD490" s="56"/>
      <c r="DE490" s="56"/>
      <c r="DF490" s="56"/>
      <c r="DG490" s="56"/>
      <c r="DH490" s="56"/>
      <c r="DI490" s="56"/>
      <c r="DJ490" s="56"/>
      <c r="DK490" s="56"/>
      <c r="DL490" s="56"/>
      <c r="DM490" s="56"/>
      <c r="DN490" s="56"/>
      <c r="DO490" s="56"/>
      <c r="DP490" s="56"/>
      <c r="DQ490" s="56"/>
      <c r="DR490" s="56"/>
      <c r="DS490" s="56"/>
      <c r="DT490" s="56"/>
      <c r="DU490" s="56"/>
      <c r="DV490" s="56"/>
      <c r="DW490" s="56"/>
      <c r="DX490" s="56"/>
      <c r="DY490" s="56"/>
      <c r="DZ490" s="56"/>
      <c r="EA490" s="56"/>
      <c r="EB490" s="56"/>
      <c r="EC490" s="56"/>
      <c r="ED490" s="56"/>
      <c r="EE490" s="56"/>
      <c r="EF490" s="56"/>
      <c r="EG490" s="56"/>
      <c r="EH490" s="56"/>
      <c r="EI490" s="56"/>
      <c r="EJ490" s="56"/>
      <c r="EK490" s="56"/>
      <c r="EL490" s="56"/>
      <c r="EM490" s="56"/>
      <c r="EN490" s="56"/>
      <c r="EO490" s="56"/>
      <c r="EP490" s="56"/>
      <c r="EQ490" s="56"/>
      <c r="ER490" s="56"/>
      <c r="ES490" s="56"/>
      <c r="ET490" s="56"/>
      <c r="EU490" s="56"/>
      <c r="EV490" s="56"/>
      <c r="EW490" s="56"/>
      <c r="EX490" s="56"/>
      <c r="EY490" s="56"/>
      <c r="EZ490" s="56"/>
      <c r="FA490" s="56"/>
      <c r="FB490" s="56"/>
      <c r="FC490" s="56"/>
      <c r="FD490" s="56"/>
      <c r="FE490" s="56"/>
      <c r="FF490" s="56"/>
      <c r="FG490" s="56"/>
      <c r="FH490" s="56"/>
      <c r="FI490" s="56"/>
      <c r="FJ490" s="56"/>
      <c r="FK490" s="56"/>
      <c r="FL490" s="56"/>
      <c r="FM490" s="56"/>
      <c r="FN490" s="56"/>
      <c r="FO490" s="56"/>
      <c r="FP490" s="56"/>
      <c r="FQ490" s="56"/>
      <c r="FR490" s="56"/>
      <c r="FS490" s="56"/>
      <c r="FT490" s="56"/>
      <c r="FU490" s="56"/>
      <c r="FV490" s="56"/>
      <c r="FW490" s="56"/>
      <c r="FX490" s="56"/>
      <c r="FY490" s="56"/>
      <c r="FZ490" s="56"/>
      <c r="GA490" s="56"/>
      <c r="GB490" s="56"/>
      <c r="GC490" s="56"/>
      <c r="GD490" s="56"/>
      <c r="GE490" s="56"/>
      <c r="GF490" s="56"/>
      <c r="GG490" s="56"/>
      <c r="GH490" s="56"/>
      <c r="GI490" s="56"/>
      <c r="GJ490" s="56"/>
      <c r="GK490" s="56"/>
      <c r="GL490" s="56"/>
      <c r="GM490" s="56"/>
      <c r="GN490" s="56"/>
      <c r="GO490" s="56"/>
      <c r="GP490" s="56"/>
      <c r="GQ490" s="56"/>
      <c r="GR490" s="56"/>
      <c r="GS490" s="56"/>
      <c r="GT490" s="56"/>
      <c r="GU490" s="56"/>
      <c r="GV490" s="56"/>
      <c r="GW490" s="56"/>
      <c r="GX490" s="56"/>
      <c r="GY490" s="56"/>
      <c r="GZ490" s="56"/>
      <c r="HA490" s="56"/>
      <c r="HB490" s="56"/>
      <c r="HC490" s="56"/>
      <c r="HD490" s="56"/>
      <c r="HE490" s="56"/>
      <c r="HF490" s="56"/>
      <c r="HG490" s="56"/>
      <c r="HH490" s="56"/>
      <c r="HI490" s="56"/>
      <c r="HJ490" s="56"/>
      <c r="HK490" s="56"/>
      <c r="HL490" s="56"/>
      <c r="HM490" s="56"/>
      <c r="HN490" s="56"/>
      <c r="HO490" s="56"/>
      <c r="HP490" s="56"/>
      <c r="HQ490" s="56"/>
      <c r="HR490" s="56"/>
      <c r="HS490" s="56"/>
      <c r="HT490" s="56"/>
      <c r="HU490" s="56"/>
      <c r="HV490" s="56"/>
      <c r="HW490" s="56"/>
      <c r="HX490" s="56"/>
      <c r="HY490" s="56"/>
      <c r="HZ490" s="56"/>
      <c r="IA490" s="56"/>
      <c r="IB490" s="56"/>
      <c r="IC490" s="56"/>
      <c r="ID490" s="56"/>
      <c r="IE490" s="56"/>
      <c r="IF490" s="56"/>
      <c r="IG490" s="56"/>
      <c r="IH490" s="56"/>
      <c r="II490" s="56"/>
      <c r="IJ490" s="56"/>
      <c r="IK490" s="56"/>
      <c r="IL490" s="56"/>
      <c r="IM490" s="56"/>
      <c r="IN490" s="56"/>
      <c r="IO490" s="56"/>
      <c r="IP490" s="56"/>
      <c r="IQ490" s="56"/>
      <c r="IR490" s="56"/>
      <c r="IS490" s="56"/>
      <c r="IT490" s="56"/>
      <c r="IU490" s="56"/>
    </row>
    <row r="491" spans="1:255" ht="12.75">
      <c r="A491" s="57" t="s">
        <v>1633</v>
      </c>
      <c r="B491" s="58"/>
      <c r="C491" s="55" t="s">
        <v>1634</v>
      </c>
      <c r="D491" s="55">
        <v>300</v>
      </c>
      <c r="E491" s="186" t="s">
        <v>1323</v>
      </c>
      <c r="F491" s="201" t="s">
        <v>1159</v>
      </c>
      <c r="G491" s="186" t="s">
        <v>1872</v>
      </c>
      <c r="H491" s="55" t="s">
        <v>2252</v>
      </c>
      <c r="I491" s="55" t="s">
        <v>1255</v>
      </c>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c r="AS491" s="56"/>
      <c r="AT491" s="56"/>
      <c r="AU491" s="56"/>
      <c r="AV491" s="56"/>
      <c r="AW491" s="56"/>
      <c r="AX491" s="56"/>
      <c r="AY491" s="56"/>
      <c r="AZ491" s="56"/>
      <c r="BA491" s="56"/>
      <c r="BB491" s="56"/>
      <c r="BC491" s="56"/>
      <c r="BD491" s="56"/>
      <c r="BE491" s="56"/>
      <c r="BF491" s="56"/>
      <c r="BG491" s="56"/>
      <c r="BH491" s="56"/>
      <c r="BI491" s="56"/>
      <c r="BJ491" s="56"/>
      <c r="BK491" s="56"/>
      <c r="BL491" s="56"/>
      <c r="BM491" s="56"/>
      <c r="BN491" s="56"/>
      <c r="BO491" s="56"/>
      <c r="BP491" s="56"/>
      <c r="BQ491" s="56"/>
      <c r="BR491" s="56"/>
      <c r="BS491" s="56"/>
      <c r="BT491" s="56"/>
      <c r="BU491" s="56"/>
      <c r="BV491" s="56"/>
      <c r="BW491" s="56"/>
      <c r="BX491" s="56"/>
      <c r="BY491" s="56"/>
      <c r="BZ491" s="56"/>
      <c r="CA491" s="56"/>
      <c r="CB491" s="56"/>
      <c r="CC491" s="56"/>
      <c r="CD491" s="56"/>
      <c r="CE491" s="56"/>
      <c r="CF491" s="56"/>
      <c r="CG491" s="56"/>
      <c r="CH491" s="56"/>
      <c r="CI491" s="56"/>
      <c r="CJ491" s="56"/>
      <c r="CK491" s="56"/>
      <c r="CL491" s="56"/>
      <c r="CM491" s="56"/>
      <c r="CN491" s="56"/>
      <c r="CO491" s="56"/>
      <c r="CP491" s="56"/>
      <c r="CQ491" s="56"/>
      <c r="CR491" s="56"/>
      <c r="CS491" s="56"/>
      <c r="CT491" s="56"/>
      <c r="CU491" s="56"/>
      <c r="CV491" s="56"/>
      <c r="CW491" s="56"/>
      <c r="CX491" s="56"/>
      <c r="CY491" s="56"/>
      <c r="CZ491" s="56"/>
      <c r="DA491" s="56"/>
      <c r="DB491" s="56"/>
      <c r="DC491" s="56"/>
      <c r="DD491" s="56"/>
      <c r="DE491" s="56"/>
      <c r="DF491" s="56"/>
      <c r="DG491" s="56"/>
      <c r="DH491" s="56"/>
      <c r="DI491" s="56"/>
      <c r="DJ491" s="56"/>
      <c r="DK491" s="56"/>
      <c r="DL491" s="56"/>
      <c r="DM491" s="56"/>
      <c r="DN491" s="56"/>
      <c r="DO491" s="56"/>
      <c r="DP491" s="56"/>
      <c r="DQ491" s="56"/>
      <c r="DR491" s="56"/>
      <c r="DS491" s="56"/>
      <c r="DT491" s="56"/>
      <c r="DU491" s="56"/>
      <c r="DV491" s="56"/>
      <c r="DW491" s="56"/>
      <c r="DX491" s="56"/>
      <c r="DY491" s="56"/>
      <c r="DZ491" s="56"/>
      <c r="EA491" s="56"/>
      <c r="EB491" s="56"/>
      <c r="EC491" s="56"/>
      <c r="ED491" s="56"/>
      <c r="EE491" s="56"/>
      <c r="EF491" s="56"/>
      <c r="EG491" s="56"/>
      <c r="EH491" s="56"/>
      <c r="EI491" s="56"/>
      <c r="EJ491" s="56"/>
      <c r="EK491" s="56"/>
      <c r="EL491" s="56"/>
      <c r="EM491" s="56"/>
      <c r="EN491" s="56"/>
      <c r="EO491" s="56"/>
      <c r="EP491" s="56"/>
      <c r="EQ491" s="56"/>
      <c r="ER491" s="56"/>
      <c r="ES491" s="56"/>
      <c r="ET491" s="56"/>
      <c r="EU491" s="56"/>
      <c r="EV491" s="56"/>
      <c r="EW491" s="56"/>
      <c r="EX491" s="56"/>
      <c r="EY491" s="56"/>
      <c r="EZ491" s="56"/>
      <c r="FA491" s="56"/>
      <c r="FB491" s="56"/>
      <c r="FC491" s="56"/>
      <c r="FD491" s="56"/>
      <c r="FE491" s="56"/>
      <c r="FF491" s="56"/>
      <c r="FG491" s="56"/>
      <c r="FH491" s="56"/>
      <c r="FI491" s="56"/>
      <c r="FJ491" s="56"/>
      <c r="FK491" s="56"/>
      <c r="FL491" s="56"/>
      <c r="FM491" s="56"/>
      <c r="FN491" s="56"/>
      <c r="FO491" s="56"/>
      <c r="FP491" s="56"/>
      <c r="FQ491" s="56"/>
      <c r="FR491" s="56"/>
      <c r="FS491" s="56"/>
      <c r="FT491" s="56"/>
      <c r="FU491" s="56"/>
      <c r="FV491" s="56"/>
      <c r="FW491" s="56"/>
      <c r="FX491" s="56"/>
      <c r="FY491" s="56"/>
      <c r="FZ491" s="56"/>
      <c r="GA491" s="56"/>
      <c r="GB491" s="56"/>
      <c r="GC491" s="56"/>
      <c r="GD491" s="56"/>
      <c r="GE491" s="56"/>
      <c r="GF491" s="56"/>
      <c r="GG491" s="56"/>
      <c r="GH491" s="56"/>
      <c r="GI491" s="56"/>
      <c r="GJ491" s="56"/>
      <c r="GK491" s="56"/>
      <c r="GL491" s="56"/>
      <c r="GM491" s="56"/>
      <c r="GN491" s="56"/>
      <c r="GO491" s="56"/>
      <c r="GP491" s="56"/>
      <c r="GQ491" s="56"/>
      <c r="GR491" s="56"/>
      <c r="GS491" s="56"/>
      <c r="GT491" s="56"/>
      <c r="GU491" s="56"/>
      <c r="GV491" s="56"/>
      <c r="GW491" s="56"/>
      <c r="GX491" s="56"/>
      <c r="GY491" s="56"/>
      <c r="GZ491" s="56"/>
      <c r="HA491" s="56"/>
      <c r="HB491" s="56"/>
      <c r="HC491" s="56"/>
      <c r="HD491" s="56"/>
      <c r="HE491" s="56"/>
      <c r="HF491" s="56"/>
      <c r="HG491" s="56"/>
      <c r="HH491" s="56"/>
      <c r="HI491" s="56"/>
      <c r="HJ491" s="56"/>
      <c r="HK491" s="56"/>
      <c r="HL491" s="56"/>
      <c r="HM491" s="56"/>
      <c r="HN491" s="56"/>
      <c r="HO491" s="56"/>
      <c r="HP491" s="56"/>
      <c r="HQ491" s="56"/>
      <c r="HR491" s="56"/>
      <c r="HS491" s="56"/>
      <c r="HT491" s="56"/>
      <c r="HU491" s="56"/>
      <c r="HV491" s="56"/>
      <c r="HW491" s="56"/>
      <c r="HX491" s="56"/>
      <c r="HY491" s="56"/>
      <c r="HZ491" s="56"/>
      <c r="IA491" s="56"/>
      <c r="IB491" s="56"/>
      <c r="IC491" s="56"/>
      <c r="ID491" s="56"/>
      <c r="IE491" s="56"/>
      <c r="IF491" s="56"/>
      <c r="IG491" s="56"/>
      <c r="IH491" s="56"/>
      <c r="II491" s="56"/>
      <c r="IJ491" s="56"/>
      <c r="IK491" s="56"/>
      <c r="IL491" s="56"/>
      <c r="IM491" s="56"/>
      <c r="IN491" s="56"/>
      <c r="IO491" s="56"/>
      <c r="IP491" s="56"/>
      <c r="IQ491" s="56"/>
      <c r="IR491" s="56"/>
      <c r="IS491" s="56"/>
      <c r="IT491" s="56"/>
      <c r="IU491" s="56"/>
    </row>
    <row r="492" spans="1:255" ht="12.75">
      <c r="A492" s="57" t="s">
        <v>1633</v>
      </c>
      <c r="B492" s="68" t="s">
        <v>1639</v>
      </c>
      <c r="C492" s="55" t="s">
        <v>1634</v>
      </c>
      <c r="D492" s="55">
        <v>290</v>
      </c>
      <c r="E492" s="187" t="s">
        <v>1320</v>
      </c>
      <c r="F492" s="200" t="s">
        <v>1160</v>
      </c>
      <c r="G492" s="187" t="s">
        <v>1871</v>
      </c>
      <c r="H492" s="55" t="s">
        <v>1639</v>
      </c>
      <c r="I492" s="55" t="s">
        <v>1255</v>
      </c>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c r="AS492" s="56"/>
      <c r="AT492" s="56"/>
      <c r="AU492" s="56"/>
      <c r="AV492" s="56"/>
      <c r="AW492" s="56"/>
      <c r="AX492" s="56"/>
      <c r="AY492" s="56"/>
      <c r="AZ492" s="56"/>
      <c r="BA492" s="56"/>
      <c r="BB492" s="56"/>
      <c r="BC492" s="56"/>
      <c r="BD492" s="56"/>
      <c r="BE492" s="56"/>
      <c r="BF492" s="56"/>
      <c r="BG492" s="56"/>
      <c r="BH492" s="56"/>
      <c r="BI492" s="56"/>
      <c r="BJ492" s="56"/>
      <c r="BK492" s="56"/>
      <c r="BL492" s="56"/>
      <c r="BM492" s="56"/>
      <c r="BN492" s="56"/>
      <c r="BO492" s="56"/>
      <c r="BP492" s="56"/>
      <c r="BQ492" s="56"/>
      <c r="BR492" s="56"/>
      <c r="BS492" s="56"/>
      <c r="BT492" s="56"/>
      <c r="BU492" s="56"/>
      <c r="BV492" s="56"/>
      <c r="BW492" s="56"/>
      <c r="BX492" s="56"/>
      <c r="BY492" s="56"/>
      <c r="BZ492" s="56"/>
      <c r="CA492" s="56"/>
      <c r="CB492" s="56"/>
      <c r="CC492" s="56"/>
      <c r="CD492" s="56"/>
      <c r="CE492" s="56"/>
      <c r="CF492" s="56"/>
      <c r="CG492" s="56"/>
      <c r="CH492" s="56"/>
      <c r="CI492" s="56"/>
      <c r="CJ492" s="56"/>
      <c r="CK492" s="56"/>
      <c r="CL492" s="56"/>
      <c r="CM492" s="56"/>
      <c r="CN492" s="56"/>
      <c r="CO492" s="56"/>
      <c r="CP492" s="56"/>
      <c r="CQ492" s="56"/>
      <c r="CR492" s="56"/>
      <c r="CS492" s="56"/>
      <c r="CT492" s="56"/>
      <c r="CU492" s="56"/>
      <c r="CV492" s="56"/>
      <c r="CW492" s="56"/>
      <c r="CX492" s="56"/>
      <c r="CY492" s="56"/>
      <c r="CZ492" s="56"/>
      <c r="DA492" s="56"/>
      <c r="DB492" s="56"/>
      <c r="DC492" s="56"/>
      <c r="DD492" s="56"/>
      <c r="DE492" s="56"/>
      <c r="DF492" s="56"/>
      <c r="DG492" s="56"/>
      <c r="DH492" s="56"/>
      <c r="DI492" s="56"/>
      <c r="DJ492" s="56"/>
      <c r="DK492" s="56"/>
      <c r="DL492" s="56"/>
      <c r="DM492" s="56"/>
      <c r="DN492" s="56"/>
      <c r="DO492" s="56"/>
      <c r="DP492" s="56"/>
      <c r="DQ492" s="56"/>
      <c r="DR492" s="56"/>
      <c r="DS492" s="56"/>
      <c r="DT492" s="56"/>
      <c r="DU492" s="56"/>
      <c r="DV492" s="56"/>
      <c r="DW492" s="56"/>
      <c r="DX492" s="56"/>
      <c r="DY492" s="56"/>
      <c r="DZ492" s="56"/>
      <c r="EA492" s="56"/>
      <c r="EB492" s="56"/>
      <c r="EC492" s="56"/>
      <c r="ED492" s="56"/>
      <c r="EE492" s="56"/>
      <c r="EF492" s="56"/>
      <c r="EG492" s="56"/>
      <c r="EH492" s="56"/>
      <c r="EI492" s="56"/>
      <c r="EJ492" s="56"/>
      <c r="EK492" s="56"/>
      <c r="EL492" s="56"/>
      <c r="EM492" s="56"/>
      <c r="EN492" s="56"/>
      <c r="EO492" s="56"/>
      <c r="EP492" s="56"/>
      <c r="EQ492" s="56"/>
      <c r="ER492" s="56"/>
      <c r="ES492" s="56"/>
      <c r="ET492" s="56"/>
      <c r="EU492" s="56"/>
      <c r="EV492" s="56"/>
      <c r="EW492" s="56"/>
      <c r="EX492" s="56"/>
      <c r="EY492" s="56"/>
      <c r="EZ492" s="56"/>
      <c r="FA492" s="56"/>
      <c r="FB492" s="56"/>
      <c r="FC492" s="56"/>
      <c r="FD492" s="56"/>
      <c r="FE492" s="56"/>
      <c r="FF492" s="56"/>
      <c r="FG492" s="56"/>
      <c r="FH492" s="56"/>
      <c r="FI492" s="56"/>
      <c r="FJ492" s="56"/>
      <c r="FK492" s="56"/>
      <c r="FL492" s="56"/>
      <c r="FM492" s="56"/>
      <c r="FN492" s="56"/>
      <c r="FO492" s="56"/>
      <c r="FP492" s="56"/>
      <c r="FQ492" s="56"/>
      <c r="FR492" s="56"/>
      <c r="FS492" s="56"/>
      <c r="FT492" s="56"/>
      <c r="FU492" s="56"/>
      <c r="FV492" s="56"/>
      <c r="FW492" s="56"/>
      <c r="FX492" s="56"/>
      <c r="FY492" s="56"/>
      <c r="FZ492" s="56"/>
      <c r="GA492" s="56"/>
      <c r="GB492" s="56"/>
      <c r="GC492" s="56"/>
      <c r="GD492" s="56"/>
      <c r="GE492" s="56"/>
      <c r="GF492" s="56"/>
      <c r="GG492" s="56"/>
      <c r="GH492" s="56"/>
      <c r="GI492" s="56"/>
      <c r="GJ492" s="56"/>
      <c r="GK492" s="56"/>
      <c r="GL492" s="56"/>
      <c r="GM492" s="56"/>
      <c r="GN492" s="56"/>
      <c r="GO492" s="56"/>
      <c r="GP492" s="56"/>
      <c r="GQ492" s="56"/>
      <c r="GR492" s="56"/>
      <c r="GS492" s="56"/>
      <c r="GT492" s="56"/>
      <c r="GU492" s="56"/>
      <c r="GV492" s="56"/>
      <c r="GW492" s="56"/>
      <c r="GX492" s="56"/>
      <c r="GY492" s="56"/>
      <c r="GZ492" s="56"/>
      <c r="HA492" s="56"/>
      <c r="HB492" s="56"/>
      <c r="HC492" s="56"/>
      <c r="HD492" s="56"/>
      <c r="HE492" s="56"/>
      <c r="HF492" s="56"/>
      <c r="HG492" s="56"/>
      <c r="HH492" s="56"/>
      <c r="HI492" s="56"/>
      <c r="HJ492" s="56"/>
      <c r="HK492" s="56"/>
      <c r="HL492" s="56"/>
      <c r="HM492" s="56"/>
      <c r="HN492" s="56"/>
      <c r="HO492" s="56"/>
      <c r="HP492" s="56"/>
      <c r="HQ492" s="56"/>
      <c r="HR492" s="56"/>
      <c r="HS492" s="56"/>
      <c r="HT492" s="56"/>
      <c r="HU492" s="56"/>
      <c r="HV492" s="56"/>
      <c r="HW492" s="56"/>
      <c r="HX492" s="56"/>
      <c r="HY492" s="56"/>
      <c r="HZ492" s="56"/>
      <c r="IA492" s="56"/>
      <c r="IB492" s="56"/>
      <c r="IC492" s="56"/>
      <c r="ID492" s="56"/>
      <c r="IE492" s="56"/>
      <c r="IF492" s="56"/>
      <c r="IG492" s="56"/>
      <c r="IH492" s="56"/>
      <c r="II492" s="56"/>
      <c r="IJ492" s="56"/>
      <c r="IK492" s="56"/>
      <c r="IL492" s="56"/>
      <c r="IM492" s="56"/>
      <c r="IN492" s="56"/>
      <c r="IO492" s="56"/>
      <c r="IP492" s="56"/>
      <c r="IQ492" s="56"/>
      <c r="IR492" s="56"/>
      <c r="IS492" s="56"/>
      <c r="IT492" s="56"/>
      <c r="IU492" s="56"/>
    </row>
    <row r="493" spans="1:255" ht="12.75">
      <c r="A493" s="57" t="s">
        <v>1633</v>
      </c>
      <c r="B493" s="58"/>
      <c r="C493" s="55" t="s">
        <v>1634</v>
      </c>
      <c r="D493" s="55">
        <v>290</v>
      </c>
      <c r="E493" s="187" t="s">
        <v>1321</v>
      </c>
      <c r="F493" s="200" t="s">
        <v>1161</v>
      </c>
      <c r="G493" s="187" t="s">
        <v>1872</v>
      </c>
      <c r="H493" s="55" t="s">
        <v>1639</v>
      </c>
      <c r="I493" s="55" t="s">
        <v>1255</v>
      </c>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c r="AS493" s="56"/>
      <c r="AT493" s="56"/>
      <c r="AU493" s="56"/>
      <c r="AV493" s="56"/>
      <c r="AW493" s="56"/>
      <c r="AX493" s="56"/>
      <c r="AY493" s="56"/>
      <c r="AZ493" s="56"/>
      <c r="BA493" s="56"/>
      <c r="BB493" s="56"/>
      <c r="BC493" s="56"/>
      <c r="BD493" s="56"/>
      <c r="BE493" s="56"/>
      <c r="BF493" s="56"/>
      <c r="BG493" s="56"/>
      <c r="BH493" s="56"/>
      <c r="BI493" s="56"/>
      <c r="BJ493" s="56"/>
      <c r="BK493" s="56"/>
      <c r="BL493" s="56"/>
      <c r="BM493" s="56"/>
      <c r="BN493" s="56"/>
      <c r="BO493" s="56"/>
      <c r="BP493" s="56"/>
      <c r="BQ493" s="56"/>
      <c r="BR493" s="56"/>
      <c r="BS493" s="56"/>
      <c r="BT493" s="56"/>
      <c r="BU493" s="56"/>
      <c r="BV493" s="56"/>
      <c r="BW493" s="56"/>
      <c r="BX493" s="56"/>
      <c r="BY493" s="56"/>
      <c r="BZ493" s="56"/>
      <c r="CA493" s="56"/>
      <c r="CB493" s="56"/>
      <c r="CC493" s="56"/>
      <c r="CD493" s="56"/>
      <c r="CE493" s="56"/>
      <c r="CF493" s="56"/>
      <c r="CG493" s="56"/>
      <c r="CH493" s="56"/>
      <c r="CI493" s="56"/>
      <c r="CJ493" s="56"/>
      <c r="CK493" s="56"/>
      <c r="CL493" s="56"/>
      <c r="CM493" s="56"/>
      <c r="CN493" s="56"/>
      <c r="CO493" s="56"/>
      <c r="CP493" s="56"/>
      <c r="CQ493" s="56"/>
      <c r="CR493" s="56"/>
      <c r="CS493" s="56"/>
      <c r="CT493" s="56"/>
      <c r="CU493" s="56"/>
      <c r="CV493" s="56"/>
      <c r="CW493" s="56"/>
      <c r="CX493" s="56"/>
      <c r="CY493" s="56"/>
      <c r="CZ493" s="56"/>
      <c r="DA493" s="56"/>
      <c r="DB493" s="56"/>
      <c r="DC493" s="56"/>
      <c r="DD493" s="56"/>
      <c r="DE493" s="56"/>
      <c r="DF493" s="56"/>
      <c r="DG493" s="56"/>
      <c r="DH493" s="56"/>
      <c r="DI493" s="56"/>
      <c r="DJ493" s="56"/>
      <c r="DK493" s="56"/>
      <c r="DL493" s="56"/>
      <c r="DM493" s="56"/>
      <c r="DN493" s="56"/>
      <c r="DO493" s="56"/>
      <c r="DP493" s="56"/>
      <c r="DQ493" s="56"/>
      <c r="DR493" s="56"/>
      <c r="DS493" s="56"/>
      <c r="DT493" s="56"/>
      <c r="DU493" s="56"/>
      <c r="DV493" s="56"/>
      <c r="DW493" s="56"/>
      <c r="DX493" s="56"/>
      <c r="DY493" s="56"/>
      <c r="DZ493" s="56"/>
      <c r="EA493" s="56"/>
      <c r="EB493" s="56"/>
      <c r="EC493" s="56"/>
      <c r="ED493" s="56"/>
      <c r="EE493" s="56"/>
      <c r="EF493" s="56"/>
      <c r="EG493" s="56"/>
      <c r="EH493" s="56"/>
      <c r="EI493" s="56"/>
      <c r="EJ493" s="56"/>
      <c r="EK493" s="56"/>
      <c r="EL493" s="56"/>
      <c r="EM493" s="56"/>
      <c r="EN493" s="56"/>
      <c r="EO493" s="56"/>
      <c r="EP493" s="56"/>
      <c r="EQ493" s="56"/>
      <c r="ER493" s="56"/>
      <c r="ES493" s="56"/>
      <c r="ET493" s="56"/>
      <c r="EU493" s="56"/>
      <c r="EV493" s="56"/>
      <c r="EW493" s="56"/>
      <c r="EX493" s="56"/>
      <c r="EY493" s="56"/>
      <c r="EZ493" s="56"/>
      <c r="FA493" s="56"/>
      <c r="FB493" s="56"/>
      <c r="FC493" s="56"/>
      <c r="FD493" s="56"/>
      <c r="FE493" s="56"/>
      <c r="FF493" s="56"/>
      <c r="FG493" s="56"/>
      <c r="FH493" s="56"/>
      <c r="FI493" s="56"/>
      <c r="FJ493" s="56"/>
      <c r="FK493" s="56"/>
      <c r="FL493" s="56"/>
      <c r="FM493" s="56"/>
      <c r="FN493" s="56"/>
      <c r="FO493" s="56"/>
      <c r="FP493" s="56"/>
      <c r="FQ493" s="56"/>
      <c r="FR493" s="56"/>
      <c r="FS493" s="56"/>
      <c r="FT493" s="56"/>
      <c r="FU493" s="56"/>
      <c r="FV493" s="56"/>
      <c r="FW493" s="56"/>
      <c r="FX493" s="56"/>
      <c r="FY493" s="56"/>
      <c r="FZ493" s="56"/>
      <c r="GA493" s="56"/>
      <c r="GB493" s="56"/>
      <c r="GC493" s="56"/>
      <c r="GD493" s="56"/>
      <c r="GE493" s="56"/>
      <c r="GF493" s="56"/>
      <c r="GG493" s="56"/>
      <c r="GH493" s="56"/>
      <c r="GI493" s="56"/>
      <c r="GJ493" s="56"/>
      <c r="GK493" s="56"/>
      <c r="GL493" s="56"/>
      <c r="GM493" s="56"/>
      <c r="GN493" s="56"/>
      <c r="GO493" s="56"/>
      <c r="GP493" s="56"/>
      <c r="GQ493" s="56"/>
      <c r="GR493" s="56"/>
      <c r="GS493" s="56"/>
      <c r="GT493" s="56"/>
      <c r="GU493" s="56"/>
      <c r="GV493" s="56"/>
      <c r="GW493" s="56"/>
      <c r="GX493" s="56"/>
      <c r="GY493" s="56"/>
      <c r="GZ493" s="56"/>
      <c r="HA493" s="56"/>
      <c r="HB493" s="56"/>
      <c r="HC493" s="56"/>
      <c r="HD493" s="56"/>
      <c r="HE493" s="56"/>
      <c r="HF493" s="56"/>
      <c r="HG493" s="56"/>
      <c r="HH493" s="56"/>
      <c r="HI493" s="56"/>
      <c r="HJ493" s="56"/>
      <c r="HK493" s="56"/>
      <c r="HL493" s="56"/>
      <c r="HM493" s="56"/>
      <c r="HN493" s="56"/>
      <c r="HO493" s="56"/>
      <c r="HP493" s="56"/>
      <c r="HQ493" s="56"/>
      <c r="HR493" s="56"/>
      <c r="HS493" s="56"/>
      <c r="HT493" s="56"/>
      <c r="HU493" s="56"/>
      <c r="HV493" s="56"/>
      <c r="HW493" s="56"/>
      <c r="HX493" s="56"/>
      <c r="HY493" s="56"/>
      <c r="HZ493" s="56"/>
      <c r="IA493" s="56"/>
      <c r="IB493" s="56"/>
      <c r="IC493" s="56"/>
      <c r="ID493" s="56"/>
      <c r="IE493" s="56"/>
      <c r="IF493" s="56"/>
      <c r="IG493" s="56"/>
      <c r="IH493" s="56"/>
      <c r="II493" s="56"/>
      <c r="IJ493" s="56"/>
      <c r="IK493" s="56"/>
      <c r="IL493" s="56"/>
      <c r="IM493" s="56"/>
      <c r="IN493" s="56"/>
      <c r="IO493" s="56"/>
      <c r="IP493" s="56"/>
      <c r="IQ493" s="56"/>
      <c r="IR493" s="56"/>
      <c r="IS493" s="56"/>
      <c r="IT493" s="56"/>
      <c r="IU493" s="56"/>
    </row>
    <row r="494" spans="1:255" ht="12.75">
      <c r="A494" s="57" t="s">
        <v>1633</v>
      </c>
      <c r="B494" s="68" t="s">
        <v>1627</v>
      </c>
      <c r="C494" s="55" t="s">
        <v>1634</v>
      </c>
      <c r="D494" s="55"/>
      <c r="E494" s="186" t="s">
        <v>1324</v>
      </c>
      <c r="F494" s="201" t="s">
        <v>1162</v>
      </c>
      <c r="G494" s="55"/>
      <c r="H494" s="55" t="s">
        <v>1639</v>
      </c>
      <c r="I494" s="55" t="s">
        <v>1227</v>
      </c>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c r="AS494" s="56"/>
      <c r="AT494" s="56"/>
      <c r="AU494" s="56"/>
      <c r="AV494" s="56"/>
      <c r="AW494" s="56"/>
      <c r="AX494" s="56"/>
      <c r="AY494" s="56"/>
      <c r="AZ494" s="56"/>
      <c r="BA494" s="56"/>
      <c r="BB494" s="56"/>
      <c r="BC494" s="56"/>
      <c r="BD494" s="56"/>
      <c r="BE494" s="56"/>
      <c r="BF494" s="56"/>
      <c r="BG494" s="56"/>
      <c r="BH494" s="56"/>
      <c r="BI494" s="56"/>
      <c r="BJ494" s="56"/>
      <c r="BK494" s="56"/>
      <c r="BL494" s="56"/>
      <c r="BM494" s="56"/>
      <c r="BN494" s="56"/>
      <c r="BO494" s="56"/>
      <c r="BP494" s="56"/>
      <c r="BQ494" s="56"/>
      <c r="BR494" s="56"/>
      <c r="BS494" s="56"/>
      <c r="BT494" s="56"/>
      <c r="BU494" s="56"/>
      <c r="BV494" s="56"/>
      <c r="BW494" s="56"/>
      <c r="BX494" s="56"/>
      <c r="BY494" s="56"/>
      <c r="BZ494" s="56"/>
      <c r="CA494" s="56"/>
      <c r="CB494" s="56"/>
      <c r="CC494" s="56"/>
      <c r="CD494" s="56"/>
      <c r="CE494" s="56"/>
      <c r="CF494" s="56"/>
      <c r="CG494" s="56"/>
      <c r="CH494" s="56"/>
      <c r="CI494" s="56"/>
      <c r="CJ494" s="56"/>
      <c r="CK494" s="56"/>
      <c r="CL494" s="56"/>
      <c r="CM494" s="56"/>
      <c r="CN494" s="56"/>
      <c r="CO494" s="56"/>
      <c r="CP494" s="56"/>
      <c r="CQ494" s="56"/>
      <c r="CR494" s="56"/>
      <c r="CS494" s="56"/>
      <c r="CT494" s="56"/>
      <c r="CU494" s="56"/>
      <c r="CV494" s="56"/>
      <c r="CW494" s="56"/>
      <c r="CX494" s="56"/>
      <c r="CY494" s="56"/>
      <c r="CZ494" s="56"/>
      <c r="DA494" s="56"/>
      <c r="DB494" s="56"/>
      <c r="DC494" s="56"/>
      <c r="DD494" s="56"/>
      <c r="DE494" s="56"/>
      <c r="DF494" s="56"/>
      <c r="DG494" s="56"/>
      <c r="DH494" s="56"/>
      <c r="DI494" s="56"/>
      <c r="DJ494" s="56"/>
      <c r="DK494" s="56"/>
      <c r="DL494" s="56"/>
      <c r="DM494" s="56"/>
      <c r="DN494" s="56"/>
      <c r="DO494" s="56"/>
      <c r="DP494" s="56"/>
      <c r="DQ494" s="56"/>
      <c r="DR494" s="56"/>
      <c r="DS494" s="56"/>
      <c r="DT494" s="56"/>
      <c r="DU494" s="56"/>
      <c r="DV494" s="56"/>
      <c r="DW494" s="56"/>
      <c r="DX494" s="56"/>
      <c r="DY494" s="56"/>
      <c r="DZ494" s="56"/>
      <c r="EA494" s="56"/>
      <c r="EB494" s="56"/>
      <c r="EC494" s="56"/>
      <c r="ED494" s="56"/>
      <c r="EE494" s="56"/>
      <c r="EF494" s="56"/>
      <c r="EG494" s="56"/>
      <c r="EH494" s="56"/>
      <c r="EI494" s="56"/>
      <c r="EJ494" s="56"/>
      <c r="EK494" s="56"/>
      <c r="EL494" s="56"/>
      <c r="EM494" s="56"/>
      <c r="EN494" s="56"/>
      <c r="EO494" s="56"/>
      <c r="EP494" s="56"/>
      <c r="EQ494" s="56"/>
      <c r="ER494" s="56"/>
      <c r="ES494" s="56"/>
      <c r="ET494" s="56"/>
      <c r="EU494" s="56"/>
      <c r="EV494" s="56"/>
      <c r="EW494" s="56"/>
      <c r="EX494" s="56"/>
      <c r="EY494" s="56"/>
      <c r="EZ494" s="56"/>
      <c r="FA494" s="56"/>
      <c r="FB494" s="56"/>
      <c r="FC494" s="56"/>
      <c r="FD494" s="56"/>
      <c r="FE494" s="56"/>
      <c r="FF494" s="56"/>
      <c r="FG494" s="56"/>
      <c r="FH494" s="56"/>
      <c r="FI494" s="56"/>
      <c r="FJ494" s="56"/>
      <c r="FK494" s="56"/>
      <c r="FL494" s="56"/>
      <c r="FM494" s="56"/>
      <c r="FN494" s="56"/>
      <c r="FO494" s="56"/>
      <c r="FP494" s="56"/>
      <c r="FQ494" s="56"/>
      <c r="FR494" s="56"/>
      <c r="FS494" s="56"/>
      <c r="FT494" s="56"/>
      <c r="FU494" s="56"/>
      <c r="FV494" s="56"/>
      <c r="FW494" s="56"/>
      <c r="FX494" s="56"/>
      <c r="FY494" s="56"/>
      <c r="FZ494" s="56"/>
      <c r="GA494" s="56"/>
      <c r="GB494" s="56"/>
      <c r="GC494" s="56"/>
      <c r="GD494" s="56"/>
      <c r="GE494" s="56"/>
      <c r="GF494" s="56"/>
      <c r="GG494" s="56"/>
      <c r="GH494" s="56"/>
      <c r="GI494" s="56"/>
      <c r="GJ494" s="56"/>
      <c r="GK494" s="56"/>
      <c r="GL494" s="56"/>
      <c r="GM494" s="56"/>
      <c r="GN494" s="56"/>
      <c r="GO494" s="56"/>
      <c r="GP494" s="56"/>
      <c r="GQ494" s="56"/>
      <c r="GR494" s="56"/>
      <c r="GS494" s="56"/>
      <c r="GT494" s="56"/>
      <c r="GU494" s="56"/>
      <c r="GV494" s="56"/>
      <c r="GW494" s="56"/>
      <c r="GX494" s="56"/>
      <c r="GY494" s="56"/>
      <c r="GZ494" s="56"/>
      <c r="HA494" s="56"/>
      <c r="HB494" s="56"/>
      <c r="HC494" s="56"/>
      <c r="HD494" s="56"/>
      <c r="HE494" s="56"/>
      <c r="HF494" s="56"/>
      <c r="HG494" s="56"/>
      <c r="HH494" s="56"/>
      <c r="HI494" s="56"/>
      <c r="HJ494" s="56"/>
      <c r="HK494" s="56"/>
      <c r="HL494" s="56"/>
      <c r="HM494" s="56"/>
      <c r="HN494" s="56"/>
      <c r="HO494" s="56"/>
      <c r="HP494" s="56"/>
      <c r="HQ494" s="56"/>
      <c r="HR494" s="56"/>
      <c r="HS494" s="56"/>
      <c r="HT494" s="56"/>
      <c r="HU494" s="56"/>
      <c r="HV494" s="56"/>
      <c r="HW494" s="56"/>
      <c r="HX494" s="56"/>
      <c r="HY494" s="56"/>
      <c r="HZ494" s="56"/>
      <c r="IA494" s="56"/>
      <c r="IB494" s="56"/>
      <c r="IC494" s="56"/>
      <c r="ID494" s="56"/>
      <c r="IE494" s="56"/>
      <c r="IF494" s="56"/>
      <c r="IG494" s="56"/>
      <c r="IH494" s="56"/>
      <c r="II494" s="56"/>
      <c r="IJ494" s="56"/>
      <c r="IK494" s="56"/>
      <c r="IL494" s="56"/>
      <c r="IM494" s="56"/>
      <c r="IN494" s="56"/>
      <c r="IO494" s="56"/>
      <c r="IP494" s="56"/>
      <c r="IQ494" s="56"/>
      <c r="IR494" s="56"/>
      <c r="IS494" s="56"/>
      <c r="IT494" s="56"/>
      <c r="IU494" s="56"/>
    </row>
    <row r="495" spans="1:255" ht="12.75">
      <c r="A495" s="57" t="s">
        <v>1633</v>
      </c>
      <c r="B495" s="58"/>
      <c r="C495" s="55" t="s">
        <v>1634</v>
      </c>
      <c r="D495" s="55"/>
      <c r="E495" s="187" t="s">
        <v>1325</v>
      </c>
      <c r="F495" s="200" t="s">
        <v>1163</v>
      </c>
      <c r="G495" s="55"/>
      <c r="H495" s="55" t="s">
        <v>2252</v>
      </c>
      <c r="I495" s="55" t="s">
        <v>1227</v>
      </c>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c r="AS495" s="56"/>
      <c r="AT495" s="56"/>
      <c r="AU495" s="56"/>
      <c r="AV495" s="56"/>
      <c r="AW495" s="56"/>
      <c r="AX495" s="56"/>
      <c r="AY495" s="56"/>
      <c r="AZ495" s="56"/>
      <c r="BA495" s="56"/>
      <c r="BB495" s="56"/>
      <c r="BC495" s="56"/>
      <c r="BD495" s="56"/>
      <c r="BE495" s="56"/>
      <c r="BF495" s="56"/>
      <c r="BG495" s="56"/>
      <c r="BH495" s="56"/>
      <c r="BI495" s="56"/>
      <c r="BJ495" s="56"/>
      <c r="BK495" s="56"/>
      <c r="BL495" s="56"/>
      <c r="BM495" s="56"/>
      <c r="BN495" s="56"/>
      <c r="BO495" s="56"/>
      <c r="BP495" s="56"/>
      <c r="BQ495" s="56"/>
      <c r="BR495" s="56"/>
      <c r="BS495" s="56"/>
      <c r="BT495" s="56"/>
      <c r="BU495" s="56"/>
      <c r="BV495" s="56"/>
      <c r="BW495" s="56"/>
      <c r="BX495" s="56"/>
      <c r="BY495" s="56"/>
      <c r="BZ495" s="56"/>
      <c r="CA495" s="56"/>
      <c r="CB495" s="56"/>
      <c r="CC495" s="56"/>
      <c r="CD495" s="56"/>
      <c r="CE495" s="56"/>
      <c r="CF495" s="56"/>
      <c r="CG495" s="56"/>
      <c r="CH495" s="56"/>
      <c r="CI495" s="56"/>
      <c r="CJ495" s="56"/>
      <c r="CK495" s="56"/>
      <c r="CL495" s="56"/>
      <c r="CM495" s="56"/>
      <c r="CN495" s="56"/>
      <c r="CO495" s="56"/>
      <c r="CP495" s="56"/>
      <c r="CQ495" s="56"/>
      <c r="CR495" s="56"/>
      <c r="CS495" s="56"/>
      <c r="CT495" s="56"/>
      <c r="CU495" s="56"/>
      <c r="CV495" s="56"/>
      <c r="CW495" s="56"/>
      <c r="CX495" s="56"/>
      <c r="CY495" s="56"/>
      <c r="CZ495" s="56"/>
      <c r="DA495" s="56"/>
      <c r="DB495" s="56"/>
      <c r="DC495" s="56"/>
      <c r="DD495" s="56"/>
      <c r="DE495" s="56"/>
      <c r="DF495" s="56"/>
      <c r="DG495" s="56"/>
      <c r="DH495" s="56"/>
      <c r="DI495" s="56"/>
      <c r="DJ495" s="56"/>
      <c r="DK495" s="56"/>
      <c r="DL495" s="56"/>
      <c r="DM495" s="56"/>
      <c r="DN495" s="56"/>
      <c r="DO495" s="56"/>
      <c r="DP495" s="56"/>
      <c r="DQ495" s="56"/>
      <c r="DR495" s="56"/>
      <c r="DS495" s="56"/>
      <c r="DT495" s="56"/>
      <c r="DU495" s="56"/>
      <c r="DV495" s="56"/>
      <c r="DW495" s="56"/>
      <c r="DX495" s="56"/>
      <c r="DY495" s="56"/>
      <c r="DZ495" s="56"/>
      <c r="EA495" s="56"/>
      <c r="EB495" s="56"/>
      <c r="EC495" s="56"/>
      <c r="ED495" s="56"/>
      <c r="EE495" s="56"/>
      <c r="EF495" s="56"/>
      <c r="EG495" s="56"/>
      <c r="EH495" s="56"/>
      <c r="EI495" s="56"/>
      <c r="EJ495" s="56"/>
      <c r="EK495" s="56"/>
      <c r="EL495" s="56"/>
      <c r="EM495" s="56"/>
      <c r="EN495" s="56"/>
      <c r="EO495" s="56"/>
      <c r="EP495" s="56"/>
      <c r="EQ495" s="56"/>
      <c r="ER495" s="56"/>
      <c r="ES495" s="56"/>
      <c r="ET495" s="56"/>
      <c r="EU495" s="56"/>
      <c r="EV495" s="56"/>
      <c r="EW495" s="56"/>
      <c r="EX495" s="56"/>
      <c r="EY495" s="56"/>
      <c r="EZ495" s="56"/>
      <c r="FA495" s="56"/>
      <c r="FB495" s="56"/>
      <c r="FC495" s="56"/>
      <c r="FD495" s="56"/>
      <c r="FE495" s="56"/>
      <c r="FF495" s="56"/>
      <c r="FG495" s="56"/>
      <c r="FH495" s="56"/>
      <c r="FI495" s="56"/>
      <c r="FJ495" s="56"/>
      <c r="FK495" s="56"/>
      <c r="FL495" s="56"/>
      <c r="FM495" s="56"/>
      <c r="FN495" s="56"/>
      <c r="FO495" s="56"/>
      <c r="FP495" s="56"/>
      <c r="FQ495" s="56"/>
      <c r="FR495" s="56"/>
      <c r="FS495" s="56"/>
      <c r="FT495" s="56"/>
      <c r="FU495" s="56"/>
      <c r="FV495" s="56"/>
      <c r="FW495" s="56"/>
      <c r="FX495" s="56"/>
      <c r="FY495" s="56"/>
      <c r="FZ495" s="56"/>
      <c r="GA495" s="56"/>
      <c r="GB495" s="56"/>
      <c r="GC495" s="56"/>
      <c r="GD495" s="56"/>
      <c r="GE495" s="56"/>
      <c r="GF495" s="56"/>
      <c r="GG495" s="56"/>
      <c r="GH495" s="56"/>
      <c r="GI495" s="56"/>
      <c r="GJ495" s="56"/>
      <c r="GK495" s="56"/>
      <c r="GL495" s="56"/>
      <c r="GM495" s="56"/>
      <c r="GN495" s="56"/>
      <c r="GO495" s="56"/>
      <c r="GP495" s="56"/>
      <c r="GQ495" s="56"/>
      <c r="GR495" s="56"/>
      <c r="GS495" s="56"/>
      <c r="GT495" s="56"/>
      <c r="GU495" s="56"/>
      <c r="GV495" s="56"/>
      <c r="GW495" s="56"/>
      <c r="GX495" s="56"/>
      <c r="GY495" s="56"/>
      <c r="GZ495" s="56"/>
      <c r="HA495" s="56"/>
      <c r="HB495" s="56"/>
      <c r="HC495" s="56"/>
      <c r="HD495" s="56"/>
      <c r="HE495" s="56"/>
      <c r="HF495" s="56"/>
      <c r="HG495" s="56"/>
      <c r="HH495" s="56"/>
      <c r="HI495" s="56"/>
      <c r="HJ495" s="56"/>
      <c r="HK495" s="56"/>
      <c r="HL495" s="56"/>
      <c r="HM495" s="56"/>
      <c r="HN495" s="56"/>
      <c r="HO495" s="56"/>
      <c r="HP495" s="56"/>
      <c r="HQ495" s="56"/>
      <c r="HR495" s="56"/>
      <c r="HS495" s="56"/>
      <c r="HT495" s="56"/>
      <c r="HU495" s="56"/>
      <c r="HV495" s="56"/>
      <c r="HW495" s="56"/>
      <c r="HX495" s="56"/>
      <c r="HY495" s="56"/>
      <c r="HZ495" s="56"/>
      <c r="IA495" s="56"/>
      <c r="IB495" s="56"/>
      <c r="IC495" s="56"/>
      <c r="ID495" s="56"/>
      <c r="IE495" s="56"/>
      <c r="IF495" s="56"/>
      <c r="IG495" s="56"/>
      <c r="IH495" s="56"/>
      <c r="II495" s="56"/>
      <c r="IJ495" s="56"/>
      <c r="IK495" s="56"/>
      <c r="IL495" s="56"/>
      <c r="IM495" s="56"/>
      <c r="IN495" s="56"/>
      <c r="IO495" s="56"/>
      <c r="IP495" s="56"/>
      <c r="IQ495" s="56"/>
      <c r="IR495" s="56"/>
      <c r="IS495" s="56"/>
      <c r="IT495" s="56"/>
      <c r="IU495" s="56"/>
    </row>
    <row r="496" spans="1:255" ht="12.75">
      <c r="A496" s="59"/>
      <c r="B496" s="60"/>
      <c r="C496" s="61"/>
      <c r="D496" s="61"/>
      <c r="E496" s="62"/>
      <c r="F496" s="63"/>
      <c r="G496" s="61"/>
      <c r="H496" s="61"/>
      <c r="I496" s="61"/>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c r="AS496" s="56"/>
      <c r="AT496" s="56"/>
      <c r="AU496" s="56"/>
      <c r="AV496" s="56"/>
      <c r="AW496" s="56"/>
      <c r="AX496" s="56"/>
      <c r="AY496" s="56"/>
      <c r="AZ496" s="56"/>
      <c r="BA496" s="56"/>
      <c r="BB496" s="56"/>
      <c r="BC496" s="56"/>
      <c r="BD496" s="56"/>
      <c r="BE496" s="56"/>
      <c r="BF496" s="56"/>
      <c r="BG496" s="56"/>
      <c r="BH496" s="56"/>
      <c r="BI496" s="56"/>
      <c r="BJ496" s="56"/>
      <c r="BK496" s="56"/>
      <c r="BL496" s="56"/>
      <c r="BM496" s="56"/>
      <c r="BN496" s="56"/>
      <c r="BO496" s="56"/>
      <c r="BP496" s="56"/>
      <c r="BQ496" s="56"/>
      <c r="BR496" s="56"/>
      <c r="BS496" s="56"/>
      <c r="BT496" s="56"/>
      <c r="BU496" s="56"/>
      <c r="BV496" s="56"/>
      <c r="BW496" s="56"/>
      <c r="BX496" s="56"/>
      <c r="BY496" s="56"/>
      <c r="BZ496" s="56"/>
      <c r="CA496" s="56"/>
      <c r="CB496" s="56"/>
      <c r="CC496" s="56"/>
      <c r="CD496" s="56"/>
      <c r="CE496" s="56"/>
      <c r="CF496" s="56"/>
      <c r="CG496" s="56"/>
      <c r="CH496" s="56"/>
      <c r="CI496" s="56"/>
      <c r="CJ496" s="56"/>
      <c r="CK496" s="56"/>
      <c r="CL496" s="56"/>
      <c r="CM496" s="56"/>
      <c r="CN496" s="56"/>
      <c r="CO496" s="56"/>
      <c r="CP496" s="56"/>
      <c r="CQ496" s="56"/>
      <c r="CR496" s="56"/>
      <c r="CS496" s="56"/>
      <c r="CT496" s="56"/>
      <c r="CU496" s="56"/>
      <c r="CV496" s="56"/>
      <c r="CW496" s="56"/>
      <c r="CX496" s="56"/>
      <c r="CY496" s="56"/>
      <c r="CZ496" s="56"/>
      <c r="DA496" s="56"/>
      <c r="DB496" s="56"/>
      <c r="DC496" s="56"/>
      <c r="DD496" s="56"/>
      <c r="DE496" s="56"/>
      <c r="DF496" s="56"/>
      <c r="DG496" s="56"/>
      <c r="DH496" s="56"/>
      <c r="DI496" s="56"/>
      <c r="DJ496" s="56"/>
      <c r="DK496" s="56"/>
      <c r="DL496" s="56"/>
      <c r="DM496" s="56"/>
      <c r="DN496" s="56"/>
      <c r="DO496" s="56"/>
      <c r="DP496" s="56"/>
      <c r="DQ496" s="56"/>
      <c r="DR496" s="56"/>
      <c r="DS496" s="56"/>
      <c r="DT496" s="56"/>
      <c r="DU496" s="56"/>
      <c r="DV496" s="56"/>
      <c r="DW496" s="56"/>
      <c r="DX496" s="56"/>
      <c r="DY496" s="56"/>
      <c r="DZ496" s="56"/>
      <c r="EA496" s="56"/>
      <c r="EB496" s="56"/>
      <c r="EC496" s="56"/>
      <c r="ED496" s="56"/>
      <c r="EE496" s="56"/>
      <c r="EF496" s="56"/>
      <c r="EG496" s="56"/>
      <c r="EH496" s="56"/>
      <c r="EI496" s="56"/>
      <c r="EJ496" s="56"/>
      <c r="EK496" s="56"/>
      <c r="EL496" s="56"/>
      <c r="EM496" s="56"/>
      <c r="EN496" s="56"/>
      <c r="EO496" s="56"/>
      <c r="EP496" s="56"/>
      <c r="EQ496" s="56"/>
      <c r="ER496" s="56"/>
      <c r="ES496" s="56"/>
      <c r="ET496" s="56"/>
      <c r="EU496" s="56"/>
      <c r="EV496" s="56"/>
      <c r="EW496" s="56"/>
      <c r="EX496" s="56"/>
      <c r="EY496" s="56"/>
      <c r="EZ496" s="56"/>
      <c r="FA496" s="56"/>
      <c r="FB496" s="56"/>
      <c r="FC496" s="56"/>
      <c r="FD496" s="56"/>
      <c r="FE496" s="56"/>
      <c r="FF496" s="56"/>
      <c r="FG496" s="56"/>
      <c r="FH496" s="56"/>
      <c r="FI496" s="56"/>
      <c r="FJ496" s="56"/>
      <c r="FK496" s="56"/>
      <c r="FL496" s="56"/>
      <c r="FM496" s="56"/>
      <c r="FN496" s="56"/>
      <c r="FO496" s="56"/>
      <c r="FP496" s="56"/>
      <c r="FQ496" s="56"/>
      <c r="FR496" s="56"/>
      <c r="FS496" s="56"/>
      <c r="FT496" s="56"/>
      <c r="FU496" s="56"/>
      <c r="FV496" s="56"/>
      <c r="FW496" s="56"/>
      <c r="FX496" s="56"/>
      <c r="FY496" s="56"/>
      <c r="FZ496" s="56"/>
      <c r="GA496" s="56"/>
      <c r="GB496" s="56"/>
      <c r="GC496" s="56"/>
      <c r="GD496" s="56"/>
      <c r="GE496" s="56"/>
      <c r="GF496" s="56"/>
      <c r="GG496" s="56"/>
      <c r="GH496" s="56"/>
      <c r="GI496" s="56"/>
      <c r="GJ496" s="56"/>
      <c r="GK496" s="56"/>
      <c r="GL496" s="56"/>
      <c r="GM496" s="56"/>
      <c r="GN496" s="56"/>
      <c r="GO496" s="56"/>
      <c r="GP496" s="56"/>
      <c r="GQ496" s="56"/>
      <c r="GR496" s="56"/>
      <c r="GS496" s="56"/>
      <c r="GT496" s="56"/>
      <c r="GU496" s="56"/>
      <c r="GV496" s="56"/>
      <c r="GW496" s="56"/>
      <c r="GX496" s="56"/>
      <c r="GY496" s="56"/>
      <c r="GZ496" s="56"/>
      <c r="HA496" s="56"/>
      <c r="HB496" s="56"/>
      <c r="HC496" s="56"/>
      <c r="HD496" s="56"/>
      <c r="HE496" s="56"/>
      <c r="HF496" s="56"/>
      <c r="HG496" s="56"/>
      <c r="HH496" s="56"/>
      <c r="HI496" s="56"/>
      <c r="HJ496" s="56"/>
      <c r="HK496" s="56"/>
      <c r="HL496" s="56"/>
      <c r="HM496" s="56"/>
      <c r="HN496" s="56"/>
      <c r="HO496" s="56"/>
      <c r="HP496" s="56"/>
      <c r="HQ496" s="56"/>
      <c r="HR496" s="56"/>
      <c r="HS496" s="56"/>
      <c r="HT496" s="56"/>
      <c r="HU496" s="56"/>
      <c r="HV496" s="56"/>
      <c r="HW496" s="56"/>
      <c r="HX496" s="56"/>
      <c r="HY496" s="56"/>
      <c r="HZ496" s="56"/>
      <c r="IA496" s="56"/>
      <c r="IB496" s="56"/>
      <c r="IC496" s="56"/>
      <c r="ID496" s="56"/>
      <c r="IE496" s="56"/>
      <c r="IF496" s="56"/>
      <c r="IG496" s="56"/>
      <c r="IH496" s="56"/>
      <c r="II496" s="56"/>
      <c r="IJ496" s="56"/>
      <c r="IK496" s="56"/>
      <c r="IL496" s="56"/>
      <c r="IM496" s="56"/>
      <c r="IN496" s="56"/>
      <c r="IO496" s="56"/>
      <c r="IP496" s="56"/>
      <c r="IQ496" s="56"/>
      <c r="IR496" s="56"/>
      <c r="IS496" s="56"/>
      <c r="IT496" s="56"/>
      <c r="IU496" s="56"/>
    </row>
    <row r="497" spans="1:9" ht="12.75">
      <c r="A497" s="332" t="s">
        <v>1635</v>
      </c>
      <c r="B497" s="340" t="s">
        <v>2252</v>
      </c>
      <c r="C497" s="331">
        <v>9</v>
      </c>
      <c r="D497" s="331">
        <v>70</v>
      </c>
      <c r="E497" s="186" t="s">
        <v>4469</v>
      </c>
      <c r="F497" s="201" t="s">
        <v>4470</v>
      </c>
      <c r="G497" s="186" t="s">
        <v>1871</v>
      </c>
      <c r="H497" s="331" t="s">
        <v>2252</v>
      </c>
      <c r="I497" s="331" t="s">
        <v>1255</v>
      </c>
    </row>
    <row r="498" spans="1:9" ht="12.75">
      <c r="A498" s="332" t="s">
        <v>1635</v>
      </c>
      <c r="B498" s="331"/>
      <c r="C498" s="331">
        <v>9</v>
      </c>
      <c r="D498" s="331">
        <v>70</v>
      </c>
      <c r="E498" s="186" t="s">
        <v>4471</v>
      </c>
      <c r="F498" s="201" t="s">
        <v>4472</v>
      </c>
      <c r="G498" s="186" t="s">
        <v>1872</v>
      </c>
      <c r="H498" s="331" t="s">
        <v>2252</v>
      </c>
      <c r="I498" s="331" t="s">
        <v>1255</v>
      </c>
    </row>
    <row r="499" spans="1:9" ht="12.75">
      <c r="A499" s="332" t="s">
        <v>1635</v>
      </c>
      <c r="B499" s="340" t="s">
        <v>1639</v>
      </c>
      <c r="C499" s="331">
        <v>9</v>
      </c>
      <c r="D499" s="331">
        <v>70</v>
      </c>
      <c r="E499" s="186" t="s">
        <v>4463</v>
      </c>
      <c r="F499" s="201" t="s">
        <v>4464</v>
      </c>
      <c r="G499" s="186" t="s">
        <v>1871</v>
      </c>
      <c r="H499" s="331" t="s">
        <v>1639</v>
      </c>
      <c r="I499" s="331" t="s">
        <v>1255</v>
      </c>
    </row>
    <row r="500" spans="1:9" ht="12.75">
      <c r="A500" s="332" t="s">
        <v>1635</v>
      </c>
      <c r="B500" s="331"/>
      <c r="C500" s="331">
        <v>9</v>
      </c>
      <c r="D500" s="331">
        <v>70</v>
      </c>
      <c r="E500" s="186" t="s">
        <v>4465</v>
      </c>
      <c r="F500" s="201" t="s">
        <v>4466</v>
      </c>
      <c r="G500" s="186" t="s">
        <v>1872</v>
      </c>
      <c r="H500" s="331" t="s">
        <v>1639</v>
      </c>
      <c r="I500" s="331" t="s">
        <v>1255</v>
      </c>
    </row>
    <row r="501" spans="1:9" ht="12.75">
      <c r="A501" s="332" t="s">
        <v>1635</v>
      </c>
      <c r="B501" s="331" t="s">
        <v>2248</v>
      </c>
      <c r="C501" s="331" t="s">
        <v>1639</v>
      </c>
      <c r="D501" s="331">
        <v>30</v>
      </c>
      <c r="E501" s="186" t="s">
        <v>4475</v>
      </c>
      <c r="F501" s="201" t="s">
        <v>4476</v>
      </c>
      <c r="G501" s="186" t="s">
        <v>1871</v>
      </c>
      <c r="H501" s="331" t="s">
        <v>1639</v>
      </c>
      <c r="I501" s="331" t="s">
        <v>2128</v>
      </c>
    </row>
    <row r="502" spans="1:9" ht="12.75">
      <c r="A502" s="332" t="s">
        <v>1635</v>
      </c>
      <c r="B502" s="331" t="s">
        <v>2248</v>
      </c>
      <c r="C502" s="331" t="s">
        <v>1639</v>
      </c>
      <c r="D502" s="331">
        <v>30</v>
      </c>
      <c r="E502" s="186" t="s">
        <v>4477</v>
      </c>
      <c r="F502" s="201" t="s">
        <v>4478</v>
      </c>
      <c r="G502" s="186" t="s">
        <v>1872</v>
      </c>
      <c r="H502" s="331" t="s">
        <v>1639</v>
      </c>
      <c r="I502" s="331" t="s">
        <v>2128</v>
      </c>
    </row>
    <row r="503" spans="1:9" ht="12.75">
      <c r="A503" s="332" t="s">
        <v>1635</v>
      </c>
      <c r="B503" s="331" t="s">
        <v>2250</v>
      </c>
      <c r="C503" s="331" t="s">
        <v>1639</v>
      </c>
      <c r="D503" s="331">
        <v>15</v>
      </c>
      <c r="E503" s="186" t="s">
        <v>4481</v>
      </c>
      <c r="F503" s="201" t="s">
        <v>4482</v>
      </c>
      <c r="G503" s="186" t="s">
        <v>1871</v>
      </c>
      <c r="H503" s="331" t="s">
        <v>1639</v>
      </c>
      <c r="I503" s="331" t="s">
        <v>1258</v>
      </c>
    </row>
    <row r="504" spans="1:9" ht="12.75">
      <c r="A504" s="332" t="s">
        <v>1635</v>
      </c>
      <c r="B504" s="331" t="s">
        <v>2250</v>
      </c>
      <c r="C504" s="331" t="s">
        <v>1639</v>
      </c>
      <c r="D504" s="331">
        <v>15</v>
      </c>
      <c r="E504" s="186" t="s">
        <v>4483</v>
      </c>
      <c r="F504" s="201" t="s">
        <v>4484</v>
      </c>
      <c r="G504" s="186" t="s">
        <v>1872</v>
      </c>
      <c r="H504" s="331" t="s">
        <v>1639</v>
      </c>
      <c r="I504" s="331" t="s">
        <v>1258</v>
      </c>
    </row>
    <row r="505" spans="1:9" ht="12.75">
      <c r="A505" s="332" t="s">
        <v>1635</v>
      </c>
      <c r="B505" s="331" t="s">
        <v>2248</v>
      </c>
      <c r="C505" s="331" t="s">
        <v>1639</v>
      </c>
      <c r="D505" s="331">
        <v>30</v>
      </c>
      <c r="E505" s="186" t="s">
        <v>4479</v>
      </c>
      <c r="F505" s="201" t="s">
        <v>4480</v>
      </c>
      <c r="G505" s="186" t="s">
        <v>1871</v>
      </c>
      <c r="H505" s="331" t="s">
        <v>1639</v>
      </c>
      <c r="I505" s="331" t="s">
        <v>1258</v>
      </c>
    </row>
    <row r="506" spans="1:9" ht="12.75">
      <c r="A506" s="332" t="s">
        <v>1635</v>
      </c>
      <c r="B506" s="331" t="s">
        <v>2248</v>
      </c>
      <c r="C506" s="331" t="s">
        <v>1639</v>
      </c>
      <c r="D506" s="331">
        <v>30</v>
      </c>
      <c r="E506" s="186" t="s">
        <v>4485</v>
      </c>
      <c r="F506" s="201" t="s">
        <v>4486</v>
      </c>
      <c r="G506" s="186" t="s">
        <v>1872</v>
      </c>
      <c r="H506" s="331" t="s">
        <v>1639</v>
      </c>
      <c r="I506" s="331" t="s">
        <v>1258</v>
      </c>
    </row>
    <row r="507" spans="1:9" ht="12.75">
      <c r="A507" s="332" t="s">
        <v>1635</v>
      </c>
      <c r="B507" s="331" t="s">
        <v>2248</v>
      </c>
      <c r="C507" s="331" t="s">
        <v>2252</v>
      </c>
      <c r="D507" s="331">
        <v>30</v>
      </c>
      <c r="E507" s="186" t="s">
        <v>4487</v>
      </c>
      <c r="F507" s="201" t="s">
        <v>4488</v>
      </c>
      <c r="G507" s="186" t="s">
        <v>1871</v>
      </c>
      <c r="H507" s="331" t="s">
        <v>2252</v>
      </c>
      <c r="I507" s="331" t="s">
        <v>2128</v>
      </c>
    </row>
    <row r="508" spans="1:9" ht="12.75">
      <c r="A508" s="332" t="s">
        <v>1635</v>
      </c>
      <c r="B508" s="331" t="s">
        <v>2248</v>
      </c>
      <c r="C508" s="331" t="s">
        <v>2252</v>
      </c>
      <c r="D508" s="331">
        <v>30</v>
      </c>
      <c r="E508" s="186" t="s">
        <v>4489</v>
      </c>
      <c r="F508" s="201" t="s">
        <v>4490</v>
      </c>
      <c r="G508" s="186" t="s">
        <v>1872</v>
      </c>
      <c r="H508" s="331" t="s">
        <v>2252</v>
      </c>
      <c r="I508" s="331" t="s">
        <v>2128</v>
      </c>
    </row>
    <row r="509" spans="1:9" ht="12.75">
      <c r="A509" s="332" t="s">
        <v>1635</v>
      </c>
      <c r="B509" s="331" t="s">
        <v>2250</v>
      </c>
      <c r="C509" s="331" t="s">
        <v>2252</v>
      </c>
      <c r="D509" s="331">
        <v>15</v>
      </c>
      <c r="E509" s="186" t="s">
        <v>4493</v>
      </c>
      <c r="F509" s="201" t="s">
        <v>4494</v>
      </c>
      <c r="G509" s="186" t="s">
        <v>1871</v>
      </c>
      <c r="H509" s="331" t="s">
        <v>2252</v>
      </c>
      <c r="I509" s="331" t="s">
        <v>1258</v>
      </c>
    </row>
    <row r="510" spans="1:9" ht="12.75">
      <c r="A510" s="332" t="s">
        <v>1635</v>
      </c>
      <c r="B510" s="331" t="s">
        <v>2250</v>
      </c>
      <c r="C510" s="331" t="s">
        <v>2252</v>
      </c>
      <c r="D510" s="331">
        <v>15</v>
      </c>
      <c r="E510" s="186" t="s">
        <v>4497</v>
      </c>
      <c r="F510" s="201" t="s">
        <v>4498</v>
      </c>
      <c r="G510" s="186" t="s">
        <v>1872</v>
      </c>
      <c r="H510" s="331" t="s">
        <v>2252</v>
      </c>
      <c r="I510" s="331" t="s">
        <v>1258</v>
      </c>
    </row>
    <row r="511" spans="1:9" ht="12.75">
      <c r="A511" s="332" t="s">
        <v>1635</v>
      </c>
      <c r="B511" s="331" t="s">
        <v>2248</v>
      </c>
      <c r="C511" s="331" t="s">
        <v>2252</v>
      </c>
      <c r="D511" s="331">
        <v>30</v>
      </c>
      <c r="E511" s="186" t="s">
        <v>4491</v>
      </c>
      <c r="F511" s="201" t="s">
        <v>4492</v>
      </c>
      <c r="G511" s="186" t="s">
        <v>1871</v>
      </c>
      <c r="H511" s="331" t="s">
        <v>2252</v>
      </c>
      <c r="I511" s="331" t="s">
        <v>1258</v>
      </c>
    </row>
    <row r="512" spans="1:9" ht="12.75">
      <c r="A512" s="332" t="s">
        <v>1635</v>
      </c>
      <c r="B512" s="331" t="s">
        <v>2248</v>
      </c>
      <c r="C512" s="331" t="s">
        <v>2252</v>
      </c>
      <c r="D512" s="331">
        <v>30</v>
      </c>
      <c r="E512" s="187" t="s">
        <v>4495</v>
      </c>
      <c r="F512" s="200" t="s">
        <v>4496</v>
      </c>
      <c r="G512" s="187" t="s">
        <v>1872</v>
      </c>
      <c r="H512" s="331" t="s">
        <v>2252</v>
      </c>
      <c r="I512" s="331" t="s">
        <v>1258</v>
      </c>
    </row>
    <row r="513" spans="1:9" ht="12.75">
      <c r="A513" s="332" t="s">
        <v>1635</v>
      </c>
      <c r="B513" s="340" t="s">
        <v>1627</v>
      </c>
      <c r="C513" s="331">
        <v>9</v>
      </c>
      <c r="D513" s="331"/>
      <c r="E513" s="187" t="s">
        <v>4467</v>
      </c>
      <c r="F513" s="200" t="s">
        <v>4468</v>
      </c>
      <c r="G513" s="187"/>
      <c r="H513" s="331" t="s">
        <v>1639</v>
      </c>
      <c r="I513" s="331" t="s">
        <v>1226</v>
      </c>
    </row>
    <row r="514" spans="1:9" ht="12.75">
      <c r="A514" s="332" t="s">
        <v>1635</v>
      </c>
      <c r="B514" s="331"/>
      <c r="C514" s="331">
        <v>9</v>
      </c>
      <c r="D514" s="331"/>
      <c r="E514" s="503" t="s">
        <v>4473</v>
      </c>
      <c r="F514" s="200" t="s">
        <v>4474</v>
      </c>
      <c r="G514" s="187"/>
      <c r="H514" s="331" t="s">
        <v>2252</v>
      </c>
      <c r="I514" s="331" t="s">
        <v>1226</v>
      </c>
    </row>
    <row r="515" spans="1:9" ht="12.75">
      <c r="A515" s="332" t="s">
        <v>1635</v>
      </c>
      <c r="B515" s="331"/>
      <c r="C515" s="348">
        <v>8</v>
      </c>
      <c r="D515" s="331"/>
      <c r="E515" s="186" t="s">
        <v>3551</v>
      </c>
      <c r="F515" s="201" t="s">
        <v>4499</v>
      </c>
      <c r="G515" s="331"/>
      <c r="H515" s="504" t="s">
        <v>1639</v>
      </c>
      <c r="I515" s="504" t="s">
        <v>1226</v>
      </c>
    </row>
    <row r="516" spans="1:9" ht="12.75">
      <c r="A516" s="332" t="s">
        <v>1635</v>
      </c>
      <c r="B516" s="331"/>
      <c r="C516" s="348">
        <v>8</v>
      </c>
      <c r="D516" s="331"/>
      <c r="E516" s="186" t="s">
        <v>3552</v>
      </c>
      <c r="F516" s="201" t="s">
        <v>2016</v>
      </c>
      <c r="G516" s="331"/>
      <c r="H516" s="331" t="s">
        <v>2252</v>
      </c>
      <c r="I516" s="331" t="s">
        <v>1228</v>
      </c>
    </row>
    <row r="517" spans="1:255" ht="12.75">
      <c r="A517" s="59"/>
      <c r="B517" s="60"/>
      <c r="C517" s="61"/>
      <c r="D517" s="61"/>
      <c r="E517" s="62"/>
      <c r="F517" s="63"/>
      <c r="G517" s="61"/>
      <c r="H517" s="61"/>
      <c r="I517" s="61"/>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c r="AS517" s="56"/>
      <c r="AT517" s="56"/>
      <c r="AU517" s="56"/>
      <c r="AV517" s="56"/>
      <c r="AW517" s="56"/>
      <c r="AX517" s="56"/>
      <c r="AY517" s="56"/>
      <c r="AZ517" s="56"/>
      <c r="BA517" s="56"/>
      <c r="BB517" s="56"/>
      <c r="BC517" s="56"/>
      <c r="BD517" s="56"/>
      <c r="BE517" s="56"/>
      <c r="BF517" s="56"/>
      <c r="BG517" s="56"/>
      <c r="BH517" s="56"/>
      <c r="BI517" s="56"/>
      <c r="BJ517" s="56"/>
      <c r="BK517" s="56"/>
      <c r="BL517" s="56"/>
      <c r="BM517" s="56"/>
      <c r="BN517" s="56"/>
      <c r="BO517" s="56"/>
      <c r="BP517" s="56"/>
      <c r="BQ517" s="56"/>
      <c r="BR517" s="56"/>
      <c r="BS517" s="56"/>
      <c r="BT517" s="56"/>
      <c r="BU517" s="56"/>
      <c r="BV517" s="56"/>
      <c r="BW517" s="56"/>
      <c r="BX517" s="56"/>
      <c r="BY517" s="56"/>
      <c r="BZ517" s="56"/>
      <c r="CA517" s="56"/>
      <c r="CB517" s="56"/>
      <c r="CC517" s="56"/>
      <c r="CD517" s="56"/>
      <c r="CE517" s="56"/>
      <c r="CF517" s="56"/>
      <c r="CG517" s="56"/>
      <c r="CH517" s="56"/>
      <c r="CI517" s="56"/>
      <c r="CJ517" s="56"/>
      <c r="CK517" s="56"/>
      <c r="CL517" s="56"/>
      <c r="CM517" s="56"/>
      <c r="CN517" s="56"/>
      <c r="CO517" s="56"/>
      <c r="CP517" s="56"/>
      <c r="CQ517" s="56"/>
      <c r="CR517" s="56"/>
      <c r="CS517" s="56"/>
      <c r="CT517" s="56"/>
      <c r="CU517" s="56"/>
      <c r="CV517" s="56"/>
      <c r="CW517" s="56"/>
      <c r="CX517" s="56"/>
      <c r="CY517" s="56"/>
      <c r="CZ517" s="56"/>
      <c r="DA517" s="56"/>
      <c r="DB517" s="56"/>
      <c r="DC517" s="56"/>
      <c r="DD517" s="56"/>
      <c r="DE517" s="56"/>
      <c r="DF517" s="56"/>
      <c r="DG517" s="56"/>
      <c r="DH517" s="56"/>
      <c r="DI517" s="56"/>
      <c r="DJ517" s="56"/>
      <c r="DK517" s="56"/>
      <c r="DL517" s="56"/>
      <c r="DM517" s="56"/>
      <c r="DN517" s="56"/>
      <c r="DO517" s="56"/>
      <c r="DP517" s="56"/>
      <c r="DQ517" s="56"/>
      <c r="DR517" s="56"/>
      <c r="DS517" s="56"/>
      <c r="DT517" s="56"/>
      <c r="DU517" s="56"/>
      <c r="DV517" s="56"/>
      <c r="DW517" s="56"/>
      <c r="DX517" s="56"/>
      <c r="DY517" s="56"/>
      <c r="DZ517" s="56"/>
      <c r="EA517" s="56"/>
      <c r="EB517" s="56"/>
      <c r="EC517" s="56"/>
      <c r="ED517" s="56"/>
      <c r="EE517" s="56"/>
      <c r="EF517" s="56"/>
      <c r="EG517" s="56"/>
      <c r="EH517" s="56"/>
      <c r="EI517" s="56"/>
      <c r="EJ517" s="56"/>
      <c r="EK517" s="56"/>
      <c r="EL517" s="56"/>
      <c r="EM517" s="56"/>
      <c r="EN517" s="56"/>
      <c r="EO517" s="56"/>
      <c r="EP517" s="56"/>
      <c r="EQ517" s="56"/>
      <c r="ER517" s="56"/>
      <c r="ES517" s="56"/>
      <c r="ET517" s="56"/>
      <c r="EU517" s="56"/>
      <c r="EV517" s="56"/>
      <c r="EW517" s="56"/>
      <c r="EX517" s="56"/>
      <c r="EY517" s="56"/>
      <c r="EZ517" s="56"/>
      <c r="FA517" s="56"/>
      <c r="FB517" s="56"/>
      <c r="FC517" s="56"/>
      <c r="FD517" s="56"/>
      <c r="FE517" s="56"/>
      <c r="FF517" s="56"/>
      <c r="FG517" s="56"/>
      <c r="FH517" s="56"/>
      <c r="FI517" s="56"/>
      <c r="FJ517" s="56"/>
      <c r="FK517" s="56"/>
      <c r="FL517" s="56"/>
      <c r="FM517" s="56"/>
      <c r="FN517" s="56"/>
      <c r="FO517" s="56"/>
      <c r="FP517" s="56"/>
      <c r="FQ517" s="56"/>
      <c r="FR517" s="56"/>
      <c r="FS517" s="56"/>
      <c r="FT517" s="56"/>
      <c r="FU517" s="56"/>
      <c r="FV517" s="56"/>
      <c r="FW517" s="56"/>
      <c r="FX517" s="56"/>
      <c r="FY517" s="56"/>
      <c r="FZ517" s="56"/>
      <c r="GA517" s="56"/>
      <c r="GB517" s="56"/>
      <c r="GC517" s="56"/>
      <c r="GD517" s="56"/>
      <c r="GE517" s="56"/>
      <c r="GF517" s="56"/>
      <c r="GG517" s="56"/>
      <c r="GH517" s="56"/>
      <c r="GI517" s="56"/>
      <c r="GJ517" s="56"/>
      <c r="GK517" s="56"/>
      <c r="GL517" s="56"/>
      <c r="GM517" s="56"/>
      <c r="GN517" s="56"/>
      <c r="GO517" s="56"/>
      <c r="GP517" s="56"/>
      <c r="GQ517" s="56"/>
      <c r="GR517" s="56"/>
      <c r="GS517" s="56"/>
      <c r="GT517" s="56"/>
      <c r="GU517" s="56"/>
      <c r="GV517" s="56"/>
      <c r="GW517" s="56"/>
      <c r="GX517" s="56"/>
      <c r="GY517" s="56"/>
      <c r="GZ517" s="56"/>
      <c r="HA517" s="56"/>
      <c r="HB517" s="56"/>
      <c r="HC517" s="56"/>
      <c r="HD517" s="56"/>
      <c r="HE517" s="56"/>
      <c r="HF517" s="56"/>
      <c r="HG517" s="56"/>
      <c r="HH517" s="56"/>
      <c r="HI517" s="56"/>
      <c r="HJ517" s="56"/>
      <c r="HK517" s="56"/>
      <c r="HL517" s="56"/>
      <c r="HM517" s="56"/>
      <c r="HN517" s="56"/>
      <c r="HO517" s="56"/>
      <c r="HP517" s="56"/>
      <c r="HQ517" s="56"/>
      <c r="HR517" s="56"/>
      <c r="HS517" s="56"/>
      <c r="HT517" s="56"/>
      <c r="HU517" s="56"/>
      <c r="HV517" s="56"/>
      <c r="HW517" s="56"/>
      <c r="HX517" s="56"/>
      <c r="HY517" s="56"/>
      <c r="HZ517" s="56"/>
      <c r="IA517" s="56"/>
      <c r="IB517" s="56"/>
      <c r="IC517" s="56"/>
      <c r="ID517" s="56"/>
      <c r="IE517" s="56"/>
      <c r="IF517" s="56"/>
      <c r="IG517" s="56"/>
      <c r="IH517" s="56"/>
      <c r="II517" s="56"/>
      <c r="IJ517" s="56"/>
      <c r="IK517" s="56"/>
      <c r="IL517" s="56"/>
      <c r="IM517" s="56"/>
      <c r="IN517" s="56"/>
      <c r="IO517" s="56"/>
      <c r="IP517" s="56"/>
      <c r="IQ517" s="56"/>
      <c r="IR517" s="56"/>
      <c r="IS517" s="56"/>
      <c r="IT517" s="56"/>
      <c r="IU517" s="56"/>
    </row>
    <row r="518" spans="1:9" ht="12.75">
      <c r="A518" s="332" t="s">
        <v>2221</v>
      </c>
      <c r="B518" s="340" t="s">
        <v>2252</v>
      </c>
      <c r="C518" s="331">
        <v>12</v>
      </c>
      <c r="D518" s="331">
        <v>300</v>
      </c>
      <c r="E518" s="186" t="str">
        <f>"65049766AE01A00"</f>
        <v>65049766AE01A00</v>
      </c>
      <c r="F518" s="201" t="s">
        <v>2985</v>
      </c>
      <c r="G518" s="186" t="s">
        <v>1871</v>
      </c>
      <c r="H518" s="331" t="s">
        <v>2252</v>
      </c>
      <c r="I518" s="331" t="s">
        <v>1255</v>
      </c>
    </row>
    <row r="519" spans="1:9" ht="12.75">
      <c r="A519" s="332" t="s">
        <v>2221</v>
      </c>
      <c r="B519" s="340"/>
      <c r="C519" s="331">
        <v>12</v>
      </c>
      <c r="D519" s="331">
        <v>300</v>
      </c>
      <c r="E519" s="186" t="str">
        <f>"65049766AE02A00"</f>
        <v>65049766AE02A00</v>
      </c>
      <c r="F519" s="201" t="s">
        <v>2986</v>
      </c>
      <c r="G519" s="186" t="s">
        <v>1872</v>
      </c>
      <c r="H519" s="331" t="s">
        <v>2252</v>
      </c>
      <c r="I519" s="331" t="s">
        <v>1255</v>
      </c>
    </row>
    <row r="520" spans="1:9" ht="12.75">
      <c r="A520" s="332" t="s">
        <v>2221</v>
      </c>
      <c r="B520" s="340"/>
      <c r="C520" s="331">
        <v>12</v>
      </c>
      <c r="D520" s="331">
        <v>150</v>
      </c>
      <c r="E520" s="186" t="s">
        <v>400</v>
      </c>
      <c r="F520" s="201" t="s">
        <v>400</v>
      </c>
      <c r="G520" s="187" t="s">
        <v>1871</v>
      </c>
      <c r="H520" s="331" t="s">
        <v>2252</v>
      </c>
      <c r="I520" s="331" t="s">
        <v>1256</v>
      </c>
    </row>
    <row r="521" spans="1:9" ht="12.75">
      <c r="A521" s="332" t="s">
        <v>2221</v>
      </c>
      <c r="B521" s="340"/>
      <c r="C521" s="331">
        <v>12</v>
      </c>
      <c r="D521" s="331">
        <v>150</v>
      </c>
      <c r="E521" s="186" t="s">
        <v>400</v>
      </c>
      <c r="F521" s="201" t="s">
        <v>400</v>
      </c>
      <c r="G521" s="187" t="s">
        <v>1872</v>
      </c>
      <c r="H521" s="331" t="s">
        <v>2252</v>
      </c>
      <c r="I521" s="331" t="s">
        <v>1256</v>
      </c>
    </row>
    <row r="522" spans="1:9" ht="12.75">
      <c r="A522" s="332" t="s">
        <v>2221</v>
      </c>
      <c r="B522" s="340" t="s">
        <v>1639</v>
      </c>
      <c r="C522" s="331">
        <v>12</v>
      </c>
      <c r="D522" s="331">
        <v>300</v>
      </c>
      <c r="E522" s="186" t="str">
        <f>"65049767AE01A00"</f>
        <v>65049767AE01A00</v>
      </c>
      <c r="F522" s="201" t="s">
        <v>2987</v>
      </c>
      <c r="G522" s="186" t="s">
        <v>1871</v>
      </c>
      <c r="H522" s="331" t="s">
        <v>1639</v>
      </c>
      <c r="I522" s="331" t="s">
        <v>1255</v>
      </c>
    </row>
    <row r="523" spans="1:9" ht="12.75">
      <c r="A523" s="332" t="s">
        <v>2221</v>
      </c>
      <c r="B523" s="340"/>
      <c r="C523" s="331">
        <v>12</v>
      </c>
      <c r="D523" s="331">
        <v>300</v>
      </c>
      <c r="E523" s="186" t="str">
        <f>"65049767AE02A00"</f>
        <v>65049767AE02A00</v>
      </c>
      <c r="F523" s="201" t="s">
        <v>2988</v>
      </c>
      <c r="G523" s="186" t="s">
        <v>1872</v>
      </c>
      <c r="H523" s="331" t="s">
        <v>1639</v>
      </c>
      <c r="I523" s="331" t="s">
        <v>1255</v>
      </c>
    </row>
    <row r="524" spans="1:9" ht="12.75">
      <c r="A524" s="332" t="s">
        <v>2221</v>
      </c>
      <c r="B524" s="340"/>
      <c r="C524" s="331">
        <v>12</v>
      </c>
      <c r="D524" s="331">
        <v>150</v>
      </c>
      <c r="E524" s="186" t="s">
        <v>400</v>
      </c>
      <c r="F524" s="201" t="s">
        <v>400</v>
      </c>
      <c r="G524" s="186" t="s">
        <v>1871</v>
      </c>
      <c r="H524" s="331" t="s">
        <v>1639</v>
      </c>
      <c r="I524" s="331" t="s">
        <v>1256</v>
      </c>
    </row>
    <row r="525" spans="1:9" ht="12.75">
      <c r="A525" s="332" t="s">
        <v>2221</v>
      </c>
      <c r="B525" s="340"/>
      <c r="C525" s="331">
        <v>12</v>
      </c>
      <c r="D525" s="331">
        <v>150</v>
      </c>
      <c r="E525" s="186" t="s">
        <v>400</v>
      </c>
      <c r="F525" s="201" t="s">
        <v>400</v>
      </c>
      <c r="G525" s="186" t="s">
        <v>1872</v>
      </c>
      <c r="H525" s="331" t="s">
        <v>1639</v>
      </c>
      <c r="I525" s="331" t="s">
        <v>1256</v>
      </c>
    </row>
    <row r="526" spans="1:9" ht="12.75">
      <c r="A526" s="332" t="s">
        <v>2221</v>
      </c>
      <c r="B526" s="331" t="s">
        <v>2248</v>
      </c>
      <c r="C526" s="331" t="s">
        <v>2246</v>
      </c>
      <c r="D526" s="331">
        <v>150</v>
      </c>
      <c r="E526" s="186" t="str">
        <f>"65052155AE01A24"</f>
        <v>65052155AE01A24</v>
      </c>
      <c r="F526" s="201" t="s">
        <v>2989</v>
      </c>
      <c r="G526" s="187" t="s">
        <v>1871</v>
      </c>
      <c r="H526" s="331" t="s">
        <v>2247</v>
      </c>
      <c r="I526" s="331" t="s">
        <v>2128</v>
      </c>
    </row>
    <row r="527" spans="1:9" ht="12.75">
      <c r="A527" s="332" t="s">
        <v>2221</v>
      </c>
      <c r="B527" s="331" t="s">
        <v>2248</v>
      </c>
      <c r="C527" s="331" t="s">
        <v>2246</v>
      </c>
      <c r="D527" s="331">
        <v>150</v>
      </c>
      <c r="E527" s="186" t="str">
        <f>"65052155AE02A24"</f>
        <v>65052155AE02A24</v>
      </c>
      <c r="F527" s="201" t="s">
        <v>2990</v>
      </c>
      <c r="G527" s="187" t="s">
        <v>1872</v>
      </c>
      <c r="H527" s="331" t="s">
        <v>2247</v>
      </c>
      <c r="I527" s="331" t="s">
        <v>2128</v>
      </c>
    </row>
    <row r="528" spans="1:9" ht="12.75">
      <c r="A528" s="332" t="s">
        <v>2221</v>
      </c>
      <c r="B528" s="331" t="s">
        <v>2250</v>
      </c>
      <c r="C528" s="331" t="s">
        <v>2246</v>
      </c>
      <c r="D528" s="331">
        <v>75</v>
      </c>
      <c r="E528" s="186" t="s">
        <v>2991</v>
      </c>
      <c r="F528" s="201" t="s">
        <v>2992</v>
      </c>
      <c r="G528" s="186" t="s">
        <v>1871</v>
      </c>
      <c r="H528" s="331" t="s">
        <v>2247</v>
      </c>
      <c r="I528" s="331" t="s">
        <v>1258</v>
      </c>
    </row>
    <row r="529" spans="1:9" ht="12.75">
      <c r="A529" s="332" t="s">
        <v>2221</v>
      </c>
      <c r="B529" s="331" t="s">
        <v>2250</v>
      </c>
      <c r="C529" s="331" t="s">
        <v>2246</v>
      </c>
      <c r="D529" s="331">
        <v>75</v>
      </c>
      <c r="E529" s="186" t="s">
        <v>2993</v>
      </c>
      <c r="F529" s="201" t="s">
        <v>2994</v>
      </c>
      <c r="G529" s="186" t="s">
        <v>1872</v>
      </c>
      <c r="H529" s="331" t="s">
        <v>2247</v>
      </c>
      <c r="I529" s="331" t="s">
        <v>1258</v>
      </c>
    </row>
    <row r="530" spans="1:9" ht="12.75">
      <c r="A530" s="332" t="s">
        <v>2221</v>
      </c>
      <c r="B530" s="331" t="s">
        <v>2248</v>
      </c>
      <c r="C530" s="331" t="s">
        <v>2246</v>
      </c>
      <c r="D530" s="331">
        <v>150</v>
      </c>
      <c r="E530" s="186" t="s">
        <v>2995</v>
      </c>
      <c r="F530" s="201" t="s">
        <v>2996</v>
      </c>
      <c r="G530" s="186" t="s">
        <v>1871</v>
      </c>
      <c r="H530" s="331" t="s">
        <v>2247</v>
      </c>
      <c r="I530" s="331" t="s">
        <v>1258</v>
      </c>
    </row>
    <row r="531" spans="1:9" ht="12.75">
      <c r="A531" s="332" t="s">
        <v>2221</v>
      </c>
      <c r="B531" s="331" t="s">
        <v>2248</v>
      </c>
      <c r="C531" s="331" t="s">
        <v>2246</v>
      </c>
      <c r="D531" s="331">
        <v>150</v>
      </c>
      <c r="E531" s="186" t="s">
        <v>2997</v>
      </c>
      <c r="F531" s="201" t="s">
        <v>2998</v>
      </c>
      <c r="G531" s="186" t="s">
        <v>1872</v>
      </c>
      <c r="H531" s="331" t="s">
        <v>2247</v>
      </c>
      <c r="I531" s="331" t="s">
        <v>1258</v>
      </c>
    </row>
    <row r="532" spans="1:9" ht="12.75">
      <c r="A532" s="332" t="s">
        <v>2221</v>
      </c>
      <c r="B532" s="340" t="s">
        <v>1627</v>
      </c>
      <c r="C532" s="331">
        <v>12</v>
      </c>
      <c r="D532" s="331"/>
      <c r="E532" s="186" t="s">
        <v>2999</v>
      </c>
      <c r="F532" s="201" t="s">
        <v>3000</v>
      </c>
      <c r="G532" s="331"/>
      <c r="H532" s="331" t="s">
        <v>1639</v>
      </c>
      <c r="I532" s="331" t="s">
        <v>1226</v>
      </c>
    </row>
    <row r="533" spans="1:9" ht="12.75">
      <c r="A533" s="332" t="s">
        <v>2221</v>
      </c>
      <c r="B533" s="352"/>
      <c r="C533" s="331">
        <v>12</v>
      </c>
      <c r="D533" s="352"/>
      <c r="E533" s="186" t="s">
        <v>3001</v>
      </c>
      <c r="F533" s="201" t="s">
        <v>3002</v>
      </c>
      <c r="G533" s="352"/>
      <c r="H533" s="352" t="s">
        <v>2252</v>
      </c>
      <c r="I533" s="352" t="s">
        <v>1226</v>
      </c>
    </row>
    <row r="534" spans="1:9" s="332" customFormat="1" ht="12.75">
      <c r="A534" s="332" t="s">
        <v>2221</v>
      </c>
      <c r="B534" s="331"/>
      <c r="C534" s="331">
        <v>12</v>
      </c>
      <c r="D534" s="331"/>
      <c r="E534" s="186" t="s">
        <v>400</v>
      </c>
      <c r="F534" s="201" t="s">
        <v>400</v>
      </c>
      <c r="G534" s="331"/>
      <c r="H534" s="331" t="s">
        <v>2247</v>
      </c>
      <c r="I534" s="331" t="s">
        <v>1902</v>
      </c>
    </row>
    <row r="535" spans="1:255" ht="12.75">
      <c r="A535" s="169"/>
      <c r="B535" s="170"/>
      <c r="C535" s="171"/>
      <c r="D535" s="171"/>
      <c r="E535" s="172"/>
      <c r="F535" s="173"/>
      <c r="G535" s="171"/>
      <c r="H535" s="171"/>
      <c r="I535" s="171"/>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c r="AS535" s="56"/>
      <c r="AT535" s="56"/>
      <c r="AU535" s="56"/>
      <c r="AV535" s="56"/>
      <c r="AW535" s="56"/>
      <c r="AX535" s="56"/>
      <c r="AY535" s="56"/>
      <c r="AZ535" s="56"/>
      <c r="BA535" s="56"/>
      <c r="BB535" s="56"/>
      <c r="BC535" s="56"/>
      <c r="BD535" s="56"/>
      <c r="BE535" s="56"/>
      <c r="BF535" s="56"/>
      <c r="BG535" s="56"/>
      <c r="BH535" s="56"/>
      <c r="BI535" s="56"/>
      <c r="BJ535" s="56"/>
      <c r="BK535" s="56"/>
      <c r="BL535" s="56"/>
      <c r="BM535" s="56"/>
      <c r="BN535" s="56"/>
      <c r="BO535" s="56"/>
      <c r="BP535" s="56"/>
      <c r="BQ535" s="56"/>
      <c r="BR535" s="56"/>
      <c r="BS535" s="56"/>
      <c r="BT535" s="56"/>
      <c r="BU535" s="56"/>
      <c r="BV535" s="56"/>
      <c r="BW535" s="56"/>
      <c r="BX535" s="56"/>
      <c r="BY535" s="56"/>
      <c r="BZ535" s="56"/>
      <c r="CA535" s="56"/>
      <c r="CB535" s="56"/>
      <c r="CC535" s="56"/>
      <c r="CD535" s="56"/>
      <c r="CE535" s="56"/>
      <c r="CF535" s="56"/>
      <c r="CG535" s="56"/>
      <c r="CH535" s="56"/>
      <c r="CI535" s="56"/>
      <c r="CJ535" s="56"/>
      <c r="CK535" s="56"/>
      <c r="CL535" s="56"/>
      <c r="CM535" s="56"/>
      <c r="CN535" s="56"/>
      <c r="CO535" s="56"/>
      <c r="CP535" s="56"/>
      <c r="CQ535" s="56"/>
      <c r="CR535" s="56"/>
      <c r="CS535" s="56"/>
      <c r="CT535" s="56"/>
      <c r="CU535" s="56"/>
      <c r="CV535" s="56"/>
      <c r="CW535" s="56"/>
      <c r="CX535" s="56"/>
      <c r="CY535" s="56"/>
      <c r="CZ535" s="56"/>
      <c r="DA535" s="56"/>
      <c r="DB535" s="56"/>
      <c r="DC535" s="56"/>
      <c r="DD535" s="56"/>
      <c r="DE535" s="56"/>
      <c r="DF535" s="56"/>
      <c r="DG535" s="56"/>
      <c r="DH535" s="56"/>
      <c r="DI535" s="56"/>
      <c r="DJ535" s="56"/>
      <c r="DK535" s="56"/>
      <c r="DL535" s="56"/>
      <c r="DM535" s="56"/>
      <c r="DN535" s="56"/>
      <c r="DO535" s="56"/>
      <c r="DP535" s="56"/>
      <c r="DQ535" s="56"/>
      <c r="DR535" s="56"/>
      <c r="DS535" s="56"/>
      <c r="DT535" s="56"/>
      <c r="DU535" s="56"/>
      <c r="DV535" s="56"/>
      <c r="DW535" s="56"/>
      <c r="DX535" s="56"/>
      <c r="DY535" s="56"/>
      <c r="DZ535" s="56"/>
      <c r="EA535" s="56"/>
      <c r="EB535" s="56"/>
      <c r="EC535" s="56"/>
      <c r="ED535" s="56"/>
      <c r="EE535" s="56"/>
      <c r="EF535" s="56"/>
      <c r="EG535" s="56"/>
      <c r="EH535" s="56"/>
      <c r="EI535" s="56"/>
      <c r="EJ535" s="56"/>
      <c r="EK535" s="56"/>
      <c r="EL535" s="56"/>
      <c r="EM535" s="56"/>
      <c r="EN535" s="56"/>
      <c r="EO535" s="56"/>
      <c r="EP535" s="56"/>
      <c r="EQ535" s="56"/>
      <c r="ER535" s="56"/>
      <c r="ES535" s="56"/>
      <c r="ET535" s="56"/>
      <c r="EU535" s="56"/>
      <c r="EV535" s="56"/>
      <c r="EW535" s="56"/>
      <c r="EX535" s="56"/>
      <c r="EY535" s="56"/>
      <c r="EZ535" s="56"/>
      <c r="FA535" s="56"/>
      <c r="FB535" s="56"/>
      <c r="FC535" s="56"/>
      <c r="FD535" s="56"/>
      <c r="FE535" s="56"/>
      <c r="FF535" s="56"/>
      <c r="FG535" s="56"/>
      <c r="FH535" s="56"/>
      <c r="FI535" s="56"/>
      <c r="FJ535" s="56"/>
      <c r="FK535" s="56"/>
      <c r="FL535" s="56"/>
      <c r="FM535" s="56"/>
      <c r="FN535" s="56"/>
      <c r="FO535" s="56"/>
      <c r="FP535" s="56"/>
      <c r="FQ535" s="56"/>
      <c r="FR535" s="56"/>
      <c r="FS535" s="56"/>
      <c r="FT535" s="56"/>
      <c r="FU535" s="56"/>
      <c r="FV535" s="56"/>
      <c r="FW535" s="56"/>
      <c r="FX535" s="56"/>
      <c r="FY535" s="56"/>
      <c r="FZ535" s="56"/>
      <c r="GA535" s="56"/>
      <c r="GB535" s="56"/>
      <c r="GC535" s="56"/>
      <c r="GD535" s="56"/>
      <c r="GE535" s="56"/>
      <c r="GF535" s="56"/>
      <c r="GG535" s="56"/>
      <c r="GH535" s="56"/>
      <c r="GI535" s="56"/>
      <c r="GJ535" s="56"/>
      <c r="GK535" s="56"/>
      <c r="GL535" s="56"/>
      <c r="GM535" s="56"/>
      <c r="GN535" s="56"/>
      <c r="GO535" s="56"/>
      <c r="GP535" s="56"/>
      <c r="GQ535" s="56"/>
      <c r="GR535" s="56"/>
      <c r="GS535" s="56"/>
      <c r="GT535" s="56"/>
      <c r="GU535" s="56"/>
      <c r="GV535" s="56"/>
      <c r="GW535" s="56"/>
      <c r="GX535" s="56"/>
      <c r="GY535" s="56"/>
      <c r="GZ535" s="56"/>
      <c r="HA535" s="56"/>
      <c r="HB535" s="56"/>
      <c r="HC535" s="56"/>
      <c r="HD535" s="56"/>
      <c r="HE535" s="56"/>
      <c r="HF535" s="56"/>
      <c r="HG535" s="56"/>
      <c r="HH535" s="56"/>
      <c r="HI535" s="56"/>
      <c r="HJ535" s="56"/>
      <c r="HK535" s="56"/>
      <c r="HL535" s="56"/>
      <c r="HM535" s="56"/>
      <c r="HN535" s="56"/>
      <c r="HO535" s="56"/>
      <c r="HP535" s="56"/>
      <c r="HQ535" s="56"/>
      <c r="HR535" s="56"/>
      <c r="HS535" s="56"/>
      <c r="HT535" s="56"/>
      <c r="HU535" s="56"/>
      <c r="HV535" s="56"/>
      <c r="HW535" s="56"/>
      <c r="HX535" s="56"/>
      <c r="HY535" s="56"/>
      <c r="HZ535" s="56"/>
      <c r="IA535" s="56"/>
      <c r="IB535" s="56"/>
      <c r="IC535" s="56"/>
      <c r="ID535" s="56"/>
      <c r="IE535" s="56"/>
      <c r="IF535" s="56"/>
      <c r="IG535" s="56"/>
      <c r="IH535" s="56"/>
      <c r="II535" s="56"/>
      <c r="IJ535" s="56"/>
      <c r="IK535" s="56"/>
      <c r="IL535" s="56"/>
      <c r="IM535" s="56"/>
      <c r="IN535" s="56"/>
      <c r="IO535" s="56"/>
      <c r="IP535" s="56"/>
      <c r="IQ535" s="56"/>
      <c r="IR535" s="56"/>
      <c r="IS535" s="56"/>
      <c r="IT535" s="56"/>
      <c r="IU535" s="56"/>
    </row>
    <row r="536" spans="1:255" s="330" customFormat="1" ht="12.75">
      <c r="A536" s="206" t="s">
        <v>3186</v>
      </c>
      <c r="B536" s="176" t="s">
        <v>2252</v>
      </c>
      <c r="C536" s="175">
        <v>9</v>
      </c>
      <c r="D536" s="54">
        <v>120</v>
      </c>
      <c r="E536" s="186" t="s">
        <v>4545</v>
      </c>
      <c r="F536" s="201" t="s">
        <v>4546</v>
      </c>
      <c r="G536" s="186" t="s">
        <v>1871</v>
      </c>
      <c r="H536" s="54" t="s">
        <v>2252</v>
      </c>
      <c r="I536" s="175" t="s">
        <v>1255</v>
      </c>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c r="BR536" s="120"/>
      <c r="BS536" s="120"/>
      <c r="BT536" s="120"/>
      <c r="BU536" s="120"/>
      <c r="BV536" s="120"/>
      <c r="BW536" s="120"/>
      <c r="BX536" s="120"/>
      <c r="BY536" s="120"/>
      <c r="BZ536" s="120"/>
      <c r="CA536" s="120"/>
      <c r="CB536" s="120"/>
      <c r="CC536" s="120"/>
      <c r="CD536" s="120"/>
      <c r="CE536" s="120"/>
      <c r="CF536" s="120"/>
      <c r="CG536" s="120"/>
      <c r="CH536" s="120"/>
      <c r="CI536" s="120"/>
      <c r="CJ536" s="120"/>
      <c r="CK536" s="120"/>
      <c r="CL536" s="120"/>
      <c r="CM536" s="120"/>
      <c r="CN536" s="120"/>
      <c r="CO536" s="120"/>
      <c r="CP536" s="120"/>
      <c r="CQ536" s="120"/>
      <c r="CR536" s="120"/>
      <c r="CS536" s="120"/>
      <c r="CT536" s="120"/>
      <c r="CU536" s="120"/>
      <c r="CV536" s="120"/>
      <c r="CW536" s="120"/>
      <c r="CX536" s="120"/>
      <c r="CY536" s="120"/>
      <c r="CZ536" s="120"/>
      <c r="DA536" s="120"/>
      <c r="DB536" s="120"/>
      <c r="DC536" s="120"/>
      <c r="DD536" s="120"/>
      <c r="DE536" s="120"/>
      <c r="DF536" s="120"/>
      <c r="DG536" s="120"/>
      <c r="DH536" s="120"/>
      <c r="DI536" s="120"/>
      <c r="DJ536" s="120"/>
      <c r="DK536" s="120"/>
      <c r="DL536" s="120"/>
      <c r="DM536" s="120"/>
      <c r="DN536" s="120"/>
      <c r="DO536" s="120"/>
      <c r="DP536" s="120"/>
      <c r="DQ536" s="120"/>
      <c r="DR536" s="120"/>
      <c r="DS536" s="120"/>
      <c r="DT536" s="120"/>
      <c r="DU536" s="120"/>
      <c r="DV536" s="120"/>
      <c r="DW536" s="120"/>
      <c r="DX536" s="120"/>
      <c r="DY536" s="120"/>
      <c r="DZ536" s="120"/>
      <c r="EA536" s="120"/>
      <c r="EB536" s="120"/>
      <c r="EC536" s="120"/>
      <c r="ED536" s="120"/>
      <c r="EE536" s="120"/>
      <c r="EF536" s="120"/>
      <c r="EG536" s="120"/>
      <c r="EH536" s="120"/>
      <c r="EI536" s="120"/>
      <c r="EJ536" s="120"/>
      <c r="EK536" s="120"/>
      <c r="EL536" s="120"/>
      <c r="EM536" s="120"/>
      <c r="EN536" s="120"/>
      <c r="EO536" s="120"/>
      <c r="EP536" s="120"/>
      <c r="EQ536" s="120"/>
      <c r="ER536" s="120"/>
      <c r="ES536" s="120"/>
      <c r="ET536" s="120"/>
      <c r="EU536" s="120"/>
      <c r="EV536" s="120"/>
      <c r="EW536" s="120"/>
      <c r="EX536" s="120"/>
      <c r="EY536" s="120"/>
      <c r="EZ536" s="120"/>
      <c r="FA536" s="120"/>
      <c r="FB536" s="120"/>
      <c r="FC536" s="120"/>
      <c r="FD536" s="120"/>
      <c r="FE536" s="120"/>
      <c r="FF536" s="120"/>
      <c r="FG536" s="120"/>
      <c r="FH536" s="120"/>
      <c r="FI536" s="120"/>
      <c r="FJ536" s="120"/>
      <c r="FK536" s="120"/>
      <c r="FL536" s="120"/>
      <c r="FM536" s="120"/>
      <c r="FN536" s="120"/>
      <c r="FO536" s="120"/>
      <c r="FP536" s="120"/>
      <c r="FQ536" s="120"/>
      <c r="FR536" s="120"/>
      <c r="FS536" s="120"/>
      <c r="FT536" s="120"/>
      <c r="FU536" s="120"/>
      <c r="FV536" s="120"/>
      <c r="FW536" s="120"/>
      <c r="FX536" s="120"/>
      <c r="FY536" s="120"/>
      <c r="FZ536" s="120"/>
      <c r="GA536" s="120"/>
      <c r="GB536" s="120"/>
      <c r="GC536" s="120"/>
      <c r="GD536" s="120"/>
      <c r="GE536" s="120"/>
      <c r="GF536" s="120"/>
      <c r="GG536" s="120"/>
      <c r="GH536" s="120"/>
      <c r="GI536" s="120"/>
      <c r="GJ536" s="120"/>
      <c r="GK536" s="120"/>
      <c r="GL536" s="120"/>
      <c r="GM536" s="120"/>
      <c r="GN536" s="120"/>
      <c r="GO536" s="120"/>
      <c r="GP536" s="120"/>
      <c r="GQ536" s="120"/>
      <c r="GR536" s="120"/>
      <c r="GS536" s="120"/>
      <c r="GT536" s="120"/>
      <c r="GU536" s="120"/>
      <c r="GV536" s="120"/>
      <c r="GW536" s="120"/>
      <c r="GX536" s="120"/>
      <c r="GY536" s="120"/>
      <c r="GZ536" s="120"/>
      <c r="HA536" s="120"/>
      <c r="HB536" s="120"/>
      <c r="HC536" s="120"/>
      <c r="HD536" s="120"/>
      <c r="HE536" s="120"/>
      <c r="HF536" s="120"/>
      <c r="HG536" s="120"/>
      <c r="HH536" s="120"/>
      <c r="HI536" s="120"/>
      <c r="HJ536" s="120"/>
      <c r="HK536" s="120"/>
      <c r="HL536" s="120"/>
      <c r="HM536" s="120"/>
      <c r="HN536" s="120"/>
      <c r="HO536" s="120"/>
      <c r="HP536" s="120"/>
      <c r="HQ536" s="120"/>
      <c r="HR536" s="120"/>
      <c r="HS536" s="120"/>
      <c r="HT536" s="120"/>
      <c r="HU536" s="120"/>
      <c r="HV536" s="120"/>
      <c r="HW536" s="120"/>
      <c r="HX536" s="120"/>
      <c r="HY536" s="120"/>
      <c r="HZ536" s="120"/>
      <c r="IA536" s="120"/>
      <c r="IB536" s="120"/>
      <c r="IC536" s="120"/>
      <c r="ID536" s="120"/>
      <c r="IE536" s="120"/>
      <c r="IF536" s="120"/>
      <c r="IG536" s="120"/>
      <c r="IH536" s="120"/>
      <c r="II536" s="120"/>
      <c r="IJ536" s="120"/>
      <c r="IK536" s="120"/>
      <c r="IL536" s="120"/>
      <c r="IM536" s="120"/>
      <c r="IN536" s="120"/>
      <c r="IO536" s="120"/>
      <c r="IP536" s="120"/>
      <c r="IQ536" s="120"/>
      <c r="IR536" s="120"/>
      <c r="IS536" s="120"/>
      <c r="IT536" s="120"/>
      <c r="IU536" s="120"/>
    </row>
    <row r="537" spans="1:255" s="330" customFormat="1" ht="12.75">
      <c r="A537" s="206" t="s">
        <v>3186</v>
      </c>
      <c r="B537" s="176"/>
      <c r="C537" s="175">
        <v>9</v>
      </c>
      <c r="D537" s="54">
        <v>120</v>
      </c>
      <c r="E537" s="186" t="s">
        <v>3496</v>
      </c>
      <c r="F537" s="201" t="s">
        <v>4548</v>
      </c>
      <c r="G537" s="186" t="s">
        <v>1872</v>
      </c>
      <c r="H537" s="54" t="s">
        <v>2252</v>
      </c>
      <c r="I537" s="175" t="s">
        <v>1255</v>
      </c>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c r="BR537" s="120"/>
      <c r="BS537" s="120"/>
      <c r="BT537" s="120"/>
      <c r="BU537" s="120"/>
      <c r="BV537" s="120"/>
      <c r="BW537" s="120"/>
      <c r="BX537" s="120"/>
      <c r="BY537" s="120"/>
      <c r="BZ537" s="120"/>
      <c r="CA537" s="120"/>
      <c r="CB537" s="120"/>
      <c r="CC537" s="120"/>
      <c r="CD537" s="120"/>
      <c r="CE537" s="120"/>
      <c r="CF537" s="120"/>
      <c r="CG537" s="120"/>
      <c r="CH537" s="120"/>
      <c r="CI537" s="120"/>
      <c r="CJ537" s="120"/>
      <c r="CK537" s="120"/>
      <c r="CL537" s="120"/>
      <c r="CM537" s="120"/>
      <c r="CN537" s="120"/>
      <c r="CO537" s="120"/>
      <c r="CP537" s="120"/>
      <c r="CQ537" s="120"/>
      <c r="CR537" s="120"/>
      <c r="CS537" s="120"/>
      <c r="CT537" s="120"/>
      <c r="CU537" s="120"/>
      <c r="CV537" s="120"/>
      <c r="CW537" s="120"/>
      <c r="CX537" s="120"/>
      <c r="CY537" s="120"/>
      <c r="CZ537" s="120"/>
      <c r="DA537" s="120"/>
      <c r="DB537" s="120"/>
      <c r="DC537" s="120"/>
      <c r="DD537" s="120"/>
      <c r="DE537" s="120"/>
      <c r="DF537" s="120"/>
      <c r="DG537" s="120"/>
      <c r="DH537" s="120"/>
      <c r="DI537" s="120"/>
      <c r="DJ537" s="120"/>
      <c r="DK537" s="120"/>
      <c r="DL537" s="120"/>
      <c r="DM537" s="120"/>
      <c r="DN537" s="120"/>
      <c r="DO537" s="120"/>
      <c r="DP537" s="120"/>
      <c r="DQ537" s="120"/>
      <c r="DR537" s="120"/>
      <c r="DS537" s="120"/>
      <c r="DT537" s="120"/>
      <c r="DU537" s="120"/>
      <c r="DV537" s="120"/>
      <c r="DW537" s="120"/>
      <c r="DX537" s="120"/>
      <c r="DY537" s="120"/>
      <c r="DZ537" s="120"/>
      <c r="EA537" s="120"/>
      <c r="EB537" s="120"/>
      <c r="EC537" s="120"/>
      <c r="ED537" s="120"/>
      <c r="EE537" s="120"/>
      <c r="EF537" s="120"/>
      <c r="EG537" s="120"/>
      <c r="EH537" s="120"/>
      <c r="EI537" s="120"/>
      <c r="EJ537" s="120"/>
      <c r="EK537" s="120"/>
      <c r="EL537" s="120"/>
      <c r="EM537" s="120"/>
      <c r="EN537" s="120"/>
      <c r="EO537" s="120"/>
      <c r="EP537" s="120"/>
      <c r="EQ537" s="120"/>
      <c r="ER537" s="120"/>
      <c r="ES537" s="120"/>
      <c r="ET537" s="120"/>
      <c r="EU537" s="120"/>
      <c r="EV537" s="120"/>
      <c r="EW537" s="120"/>
      <c r="EX537" s="120"/>
      <c r="EY537" s="120"/>
      <c r="EZ537" s="120"/>
      <c r="FA537" s="120"/>
      <c r="FB537" s="120"/>
      <c r="FC537" s="120"/>
      <c r="FD537" s="120"/>
      <c r="FE537" s="120"/>
      <c r="FF537" s="120"/>
      <c r="FG537" s="120"/>
      <c r="FH537" s="120"/>
      <c r="FI537" s="120"/>
      <c r="FJ537" s="120"/>
      <c r="FK537" s="120"/>
      <c r="FL537" s="120"/>
      <c r="FM537" s="120"/>
      <c r="FN537" s="120"/>
      <c r="FO537" s="120"/>
      <c r="FP537" s="120"/>
      <c r="FQ537" s="120"/>
      <c r="FR537" s="120"/>
      <c r="FS537" s="120"/>
      <c r="FT537" s="120"/>
      <c r="FU537" s="120"/>
      <c r="FV537" s="120"/>
      <c r="FW537" s="120"/>
      <c r="FX537" s="120"/>
      <c r="FY537" s="120"/>
      <c r="FZ537" s="120"/>
      <c r="GA537" s="120"/>
      <c r="GB537" s="120"/>
      <c r="GC537" s="120"/>
      <c r="GD537" s="120"/>
      <c r="GE537" s="120"/>
      <c r="GF537" s="120"/>
      <c r="GG537" s="120"/>
      <c r="GH537" s="120"/>
      <c r="GI537" s="120"/>
      <c r="GJ537" s="120"/>
      <c r="GK537" s="120"/>
      <c r="GL537" s="120"/>
      <c r="GM537" s="120"/>
      <c r="GN537" s="120"/>
      <c r="GO537" s="120"/>
      <c r="GP537" s="120"/>
      <c r="GQ537" s="120"/>
      <c r="GR537" s="120"/>
      <c r="GS537" s="120"/>
      <c r="GT537" s="120"/>
      <c r="GU537" s="120"/>
      <c r="GV537" s="120"/>
      <c r="GW537" s="120"/>
      <c r="GX537" s="120"/>
      <c r="GY537" s="120"/>
      <c r="GZ537" s="120"/>
      <c r="HA537" s="120"/>
      <c r="HB537" s="120"/>
      <c r="HC537" s="120"/>
      <c r="HD537" s="120"/>
      <c r="HE537" s="120"/>
      <c r="HF537" s="120"/>
      <c r="HG537" s="120"/>
      <c r="HH537" s="120"/>
      <c r="HI537" s="120"/>
      <c r="HJ537" s="120"/>
      <c r="HK537" s="120"/>
      <c r="HL537" s="120"/>
      <c r="HM537" s="120"/>
      <c r="HN537" s="120"/>
      <c r="HO537" s="120"/>
      <c r="HP537" s="120"/>
      <c r="HQ537" s="120"/>
      <c r="HR537" s="120"/>
      <c r="HS537" s="120"/>
      <c r="HT537" s="120"/>
      <c r="HU537" s="120"/>
      <c r="HV537" s="120"/>
      <c r="HW537" s="120"/>
      <c r="HX537" s="120"/>
      <c r="HY537" s="120"/>
      <c r="HZ537" s="120"/>
      <c r="IA537" s="120"/>
      <c r="IB537" s="120"/>
      <c r="IC537" s="120"/>
      <c r="ID537" s="120"/>
      <c r="IE537" s="120"/>
      <c r="IF537" s="120"/>
      <c r="IG537" s="120"/>
      <c r="IH537" s="120"/>
      <c r="II537" s="120"/>
      <c r="IJ537" s="120"/>
      <c r="IK537" s="120"/>
      <c r="IL537" s="120"/>
      <c r="IM537" s="120"/>
      <c r="IN537" s="120"/>
      <c r="IO537" s="120"/>
      <c r="IP537" s="120"/>
      <c r="IQ537" s="120"/>
      <c r="IR537" s="120"/>
      <c r="IS537" s="120"/>
      <c r="IT537" s="120"/>
      <c r="IU537" s="120"/>
    </row>
    <row r="538" spans="1:255" s="330" customFormat="1" ht="12.75">
      <c r="A538" s="206" t="s">
        <v>3186</v>
      </c>
      <c r="B538" s="176" t="s">
        <v>1639</v>
      </c>
      <c r="C538" s="175">
        <v>9</v>
      </c>
      <c r="D538" s="54">
        <v>120</v>
      </c>
      <c r="E538" s="505" t="s">
        <v>4547</v>
      </c>
      <c r="F538" s="201" t="s">
        <v>4548</v>
      </c>
      <c r="G538" s="505" t="s">
        <v>1871</v>
      </c>
      <c r="H538" s="506" t="s">
        <v>1639</v>
      </c>
      <c r="I538" s="512" t="s">
        <v>1255</v>
      </c>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c r="BR538" s="120"/>
      <c r="BS538" s="120"/>
      <c r="BT538" s="120"/>
      <c r="BU538" s="120"/>
      <c r="BV538" s="120"/>
      <c r="BW538" s="120"/>
      <c r="BX538" s="120"/>
      <c r="BY538" s="120"/>
      <c r="BZ538" s="120"/>
      <c r="CA538" s="120"/>
      <c r="CB538" s="120"/>
      <c r="CC538" s="120"/>
      <c r="CD538" s="120"/>
      <c r="CE538" s="120"/>
      <c r="CF538" s="120"/>
      <c r="CG538" s="120"/>
      <c r="CH538" s="120"/>
      <c r="CI538" s="120"/>
      <c r="CJ538" s="120"/>
      <c r="CK538" s="120"/>
      <c r="CL538" s="120"/>
      <c r="CM538" s="120"/>
      <c r="CN538" s="120"/>
      <c r="CO538" s="120"/>
      <c r="CP538" s="120"/>
      <c r="CQ538" s="120"/>
      <c r="CR538" s="120"/>
      <c r="CS538" s="120"/>
      <c r="CT538" s="120"/>
      <c r="CU538" s="120"/>
      <c r="CV538" s="120"/>
      <c r="CW538" s="120"/>
      <c r="CX538" s="120"/>
      <c r="CY538" s="120"/>
      <c r="CZ538" s="120"/>
      <c r="DA538" s="120"/>
      <c r="DB538" s="120"/>
      <c r="DC538" s="120"/>
      <c r="DD538" s="120"/>
      <c r="DE538" s="120"/>
      <c r="DF538" s="120"/>
      <c r="DG538" s="120"/>
      <c r="DH538" s="120"/>
      <c r="DI538" s="120"/>
      <c r="DJ538" s="120"/>
      <c r="DK538" s="120"/>
      <c r="DL538" s="120"/>
      <c r="DM538" s="120"/>
      <c r="DN538" s="120"/>
      <c r="DO538" s="120"/>
      <c r="DP538" s="120"/>
      <c r="DQ538" s="120"/>
      <c r="DR538" s="120"/>
      <c r="DS538" s="120"/>
      <c r="DT538" s="120"/>
      <c r="DU538" s="120"/>
      <c r="DV538" s="120"/>
      <c r="DW538" s="120"/>
      <c r="DX538" s="120"/>
      <c r="DY538" s="120"/>
      <c r="DZ538" s="120"/>
      <c r="EA538" s="120"/>
      <c r="EB538" s="120"/>
      <c r="EC538" s="120"/>
      <c r="ED538" s="120"/>
      <c r="EE538" s="120"/>
      <c r="EF538" s="120"/>
      <c r="EG538" s="120"/>
      <c r="EH538" s="120"/>
      <c r="EI538" s="120"/>
      <c r="EJ538" s="120"/>
      <c r="EK538" s="120"/>
      <c r="EL538" s="120"/>
      <c r="EM538" s="120"/>
      <c r="EN538" s="120"/>
      <c r="EO538" s="120"/>
      <c r="EP538" s="120"/>
      <c r="EQ538" s="120"/>
      <c r="ER538" s="120"/>
      <c r="ES538" s="120"/>
      <c r="ET538" s="120"/>
      <c r="EU538" s="120"/>
      <c r="EV538" s="120"/>
      <c r="EW538" s="120"/>
      <c r="EX538" s="120"/>
      <c r="EY538" s="120"/>
      <c r="EZ538" s="120"/>
      <c r="FA538" s="120"/>
      <c r="FB538" s="120"/>
      <c r="FC538" s="120"/>
      <c r="FD538" s="120"/>
      <c r="FE538" s="120"/>
      <c r="FF538" s="120"/>
      <c r="FG538" s="120"/>
      <c r="FH538" s="120"/>
      <c r="FI538" s="120"/>
      <c r="FJ538" s="120"/>
      <c r="FK538" s="120"/>
      <c r="FL538" s="120"/>
      <c r="FM538" s="120"/>
      <c r="FN538" s="120"/>
      <c r="FO538" s="120"/>
      <c r="FP538" s="120"/>
      <c r="FQ538" s="120"/>
      <c r="FR538" s="120"/>
      <c r="FS538" s="120"/>
      <c r="FT538" s="120"/>
      <c r="FU538" s="120"/>
      <c r="FV538" s="120"/>
      <c r="FW538" s="120"/>
      <c r="FX538" s="120"/>
      <c r="FY538" s="120"/>
      <c r="FZ538" s="120"/>
      <c r="GA538" s="120"/>
      <c r="GB538" s="120"/>
      <c r="GC538" s="120"/>
      <c r="GD538" s="120"/>
      <c r="GE538" s="120"/>
      <c r="GF538" s="120"/>
      <c r="GG538" s="120"/>
      <c r="GH538" s="120"/>
      <c r="GI538" s="120"/>
      <c r="GJ538" s="120"/>
      <c r="GK538" s="120"/>
      <c r="GL538" s="120"/>
      <c r="GM538" s="120"/>
      <c r="GN538" s="120"/>
      <c r="GO538" s="120"/>
      <c r="GP538" s="120"/>
      <c r="GQ538" s="120"/>
      <c r="GR538" s="120"/>
      <c r="GS538" s="120"/>
      <c r="GT538" s="120"/>
      <c r="GU538" s="120"/>
      <c r="GV538" s="120"/>
      <c r="GW538" s="120"/>
      <c r="GX538" s="120"/>
      <c r="GY538" s="120"/>
      <c r="GZ538" s="120"/>
      <c r="HA538" s="120"/>
      <c r="HB538" s="120"/>
      <c r="HC538" s="120"/>
      <c r="HD538" s="120"/>
      <c r="HE538" s="120"/>
      <c r="HF538" s="120"/>
      <c r="HG538" s="120"/>
      <c r="HH538" s="120"/>
      <c r="HI538" s="120"/>
      <c r="HJ538" s="120"/>
      <c r="HK538" s="120"/>
      <c r="HL538" s="120"/>
      <c r="HM538" s="120"/>
      <c r="HN538" s="120"/>
      <c r="HO538" s="120"/>
      <c r="HP538" s="120"/>
      <c r="HQ538" s="120"/>
      <c r="HR538" s="120"/>
      <c r="HS538" s="120"/>
      <c r="HT538" s="120"/>
      <c r="HU538" s="120"/>
      <c r="HV538" s="120"/>
      <c r="HW538" s="120"/>
      <c r="HX538" s="120"/>
      <c r="HY538" s="120"/>
      <c r="HZ538" s="120"/>
      <c r="IA538" s="120"/>
      <c r="IB538" s="120"/>
      <c r="IC538" s="120"/>
      <c r="ID538" s="120"/>
      <c r="IE538" s="120"/>
      <c r="IF538" s="120"/>
      <c r="IG538" s="120"/>
      <c r="IH538" s="120"/>
      <c r="II538" s="120"/>
      <c r="IJ538" s="120"/>
      <c r="IK538" s="120"/>
      <c r="IL538" s="120"/>
      <c r="IM538" s="120"/>
      <c r="IN538" s="120"/>
      <c r="IO538" s="120"/>
      <c r="IP538" s="120"/>
      <c r="IQ538" s="120"/>
      <c r="IR538" s="120"/>
      <c r="IS538" s="120"/>
      <c r="IT538" s="120"/>
      <c r="IU538" s="120"/>
    </row>
    <row r="539" spans="1:255" s="330" customFormat="1" ht="12.75">
      <c r="A539" s="206" t="s">
        <v>3186</v>
      </c>
      <c r="B539" s="176"/>
      <c r="C539" s="175">
        <v>9</v>
      </c>
      <c r="D539" s="54">
        <v>120</v>
      </c>
      <c r="E539" s="505" t="s">
        <v>4542</v>
      </c>
      <c r="F539" s="201" t="s">
        <v>4569</v>
      </c>
      <c r="G539" s="505" t="s">
        <v>1872</v>
      </c>
      <c r="H539" s="506" t="s">
        <v>1639</v>
      </c>
      <c r="I539" s="512" t="s">
        <v>1255</v>
      </c>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c r="BR539" s="120"/>
      <c r="BS539" s="120"/>
      <c r="BT539" s="120"/>
      <c r="BU539" s="120"/>
      <c r="BV539" s="120"/>
      <c r="BW539" s="120"/>
      <c r="BX539" s="120"/>
      <c r="BY539" s="120"/>
      <c r="BZ539" s="120"/>
      <c r="CA539" s="120"/>
      <c r="CB539" s="120"/>
      <c r="CC539" s="120"/>
      <c r="CD539" s="120"/>
      <c r="CE539" s="120"/>
      <c r="CF539" s="120"/>
      <c r="CG539" s="120"/>
      <c r="CH539" s="120"/>
      <c r="CI539" s="120"/>
      <c r="CJ539" s="120"/>
      <c r="CK539" s="120"/>
      <c r="CL539" s="120"/>
      <c r="CM539" s="120"/>
      <c r="CN539" s="120"/>
      <c r="CO539" s="120"/>
      <c r="CP539" s="120"/>
      <c r="CQ539" s="120"/>
      <c r="CR539" s="120"/>
      <c r="CS539" s="120"/>
      <c r="CT539" s="120"/>
      <c r="CU539" s="120"/>
      <c r="CV539" s="120"/>
      <c r="CW539" s="120"/>
      <c r="CX539" s="120"/>
      <c r="CY539" s="120"/>
      <c r="CZ539" s="120"/>
      <c r="DA539" s="120"/>
      <c r="DB539" s="120"/>
      <c r="DC539" s="120"/>
      <c r="DD539" s="120"/>
      <c r="DE539" s="120"/>
      <c r="DF539" s="120"/>
      <c r="DG539" s="120"/>
      <c r="DH539" s="120"/>
      <c r="DI539" s="120"/>
      <c r="DJ539" s="120"/>
      <c r="DK539" s="120"/>
      <c r="DL539" s="120"/>
      <c r="DM539" s="120"/>
      <c r="DN539" s="120"/>
      <c r="DO539" s="120"/>
      <c r="DP539" s="120"/>
      <c r="DQ539" s="120"/>
      <c r="DR539" s="120"/>
      <c r="DS539" s="120"/>
      <c r="DT539" s="120"/>
      <c r="DU539" s="120"/>
      <c r="DV539" s="120"/>
      <c r="DW539" s="120"/>
      <c r="DX539" s="120"/>
      <c r="DY539" s="120"/>
      <c r="DZ539" s="120"/>
      <c r="EA539" s="120"/>
      <c r="EB539" s="120"/>
      <c r="EC539" s="120"/>
      <c r="ED539" s="120"/>
      <c r="EE539" s="120"/>
      <c r="EF539" s="120"/>
      <c r="EG539" s="120"/>
      <c r="EH539" s="120"/>
      <c r="EI539" s="120"/>
      <c r="EJ539" s="120"/>
      <c r="EK539" s="120"/>
      <c r="EL539" s="120"/>
      <c r="EM539" s="120"/>
      <c r="EN539" s="120"/>
      <c r="EO539" s="120"/>
      <c r="EP539" s="120"/>
      <c r="EQ539" s="120"/>
      <c r="ER539" s="120"/>
      <c r="ES539" s="120"/>
      <c r="ET539" s="120"/>
      <c r="EU539" s="120"/>
      <c r="EV539" s="120"/>
      <c r="EW539" s="120"/>
      <c r="EX539" s="120"/>
      <c r="EY539" s="120"/>
      <c r="EZ539" s="120"/>
      <c r="FA539" s="120"/>
      <c r="FB539" s="120"/>
      <c r="FC539" s="120"/>
      <c r="FD539" s="120"/>
      <c r="FE539" s="120"/>
      <c r="FF539" s="120"/>
      <c r="FG539" s="120"/>
      <c r="FH539" s="120"/>
      <c r="FI539" s="120"/>
      <c r="FJ539" s="120"/>
      <c r="FK539" s="120"/>
      <c r="FL539" s="120"/>
      <c r="FM539" s="120"/>
      <c r="FN539" s="120"/>
      <c r="FO539" s="120"/>
      <c r="FP539" s="120"/>
      <c r="FQ539" s="120"/>
      <c r="FR539" s="120"/>
      <c r="FS539" s="120"/>
      <c r="FT539" s="120"/>
      <c r="FU539" s="120"/>
      <c r="FV539" s="120"/>
      <c r="FW539" s="120"/>
      <c r="FX539" s="120"/>
      <c r="FY539" s="120"/>
      <c r="FZ539" s="120"/>
      <c r="GA539" s="120"/>
      <c r="GB539" s="120"/>
      <c r="GC539" s="120"/>
      <c r="GD539" s="120"/>
      <c r="GE539" s="120"/>
      <c r="GF539" s="120"/>
      <c r="GG539" s="120"/>
      <c r="GH539" s="120"/>
      <c r="GI539" s="120"/>
      <c r="GJ539" s="120"/>
      <c r="GK539" s="120"/>
      <c r="GL539" s="120"/>
      <c r="GM539" s="120"/>
      <c r="GN539" s="120"/>
      <c r="GO539" s="120"/>
      <c r="GP539" s="120"/>
      <c r="GQ539" s="120"/>
      <c r="GR539" s="120"/>
      <c r="GS539" s="120"/>
      <c r="GT539" s="120"/>
      <c r="GU539" s="120"/>
      <c r="GV539" s="120"/>
      <c r="GW539" s="120"/>
      <c r="GX539" s="120"/>
      <c r="GY539" s="120"/>
      <c r="GZ539" s="120"/>
      <c r="HA539" s="120"/>
      <c r="HB539" s="120"/>
      <c r="HC539" s="120"/>
      <c r="HD539" s="120"/>
      <c r="HE539" s="120"/>
      <c r="HF539" s="120"/>
      <c r="HG539" s="120"/>
      <c r="HH539" s="120"/>
      <c r="HI539" s="120"/>
      <c r="HJ539" s="120"/>
      <c r="HK539" s="120"/>
      <c r="HL539" s="120"/>
      <c r="HM539" s="120"/>
      <c r="HN539" s="120"/>
      <c r="HO539" s="120"/>
      <c r="HP539" s="120"/>
      <c r="HQ539" s="120"/>
      <c r="HR539" s="120"/>
      <c r="HS539" s="120"/>
      <c r="HT539" s="120"/>
      <c r="HU539" s="120"/>
      <c r="HV539" s="120"/>
      <c r="HW539" s="120"/>
      <c r="HX539" s="120"/>
      <c r="HY539" s="120"/>
      <c r="HZ539" s="120"/>
      <c r="IA539" s="120"/>
      <c r="IB539" s="120"/>
      <c r="IC539" s="120"/>
      <c r="ID539" s="120"/>
      <c r="IE539" s="120"/>
      <c r="IF539" s="120"/>
      <c r="IG539" s="120"/>
      <c r="IH539" s="120"/>
      <c r="II539" s="120"/>
      <c r="IJ539" s="120"/>
      <c r="IK539" s="120"/>
      <c r="IL539" s="120"/>
      <c r="IM539" s="120"/>
      <c r="IN539" s="120"/>
      <c r="IO539" s="120"/>
      <c r="IP539" s="120"/>
      <c r="IQ539" s="120"/>
      <c r="IR539" s="120"/>
      <c r="IS539" s="120"/>
      <c r="IT539" s="120"/>
      <c r="IU539" s="120"/>
    </row>
    <row r="540" spans="1:9" ht="12.75">
      <c r="A540" s="353" t="s">
        <v>3186</v>
      </c>
      <c r="B540" s="504" t="s">
        <v>4530</v>
      </c>
      <c r="C540" s="331" t="s">
        <v>2246</v>
      </c>
      <c r="D540" s="331">
        <v>60</v>
      </c>
      <c r="E540" s="186" t="s">
        <v>4557</v>
      </c>
      <c r="F540" s="201" t="s">
        <v>4558</v>
      </c>
      <c r="G540" s="186" t="s">
        <v>1871</v>
      </c>
      <c r="H540" s="331" t="s">
        <v>2252</v>
      </c>
      <c r="I540" s="331" t="s">
        <v>2128</v>
      </c>
    </row>
    <row r="541" spans="1:9" ht="12.75">
      <c r="A541" s="353" t="s">
        <v>3186</v>
      </c>
      <c r="B541" s="331" t="s">
        <v>2248</v>
      </c>
      <c r="C541" s="331" t="s">
        <v>2246</v>
      </c>
      <c r="D541" s="331">
        <v>60</v>
      </c>
      <c r="E541" s="186" t="s">
        <v>4559</v>
      </c>
      <c r="F541" s="201" t="s">
        <v>4560</v>
      </c>
      <c r="G541" s="186" t="s">
        <v>1872</v>
      </c>
      <c r="H541" s="331" t="s">
        <v>2252</v>
      </c>
      <c r="I541" s="331" t="s">
        <v>2128</v>
      </c>
    </row>
    <row r="542" spans="1:9" ht="12.75">
      <c r="A542" s="353" t="s">
        <v>3186</v>
      </c>
      <c r="B542" s="331" t="s">
        <v>2250</v>
      </c>
      <c r="C542" s="331" t="s">
        <v>2246</v>
      </c>
      <c r="D542" s="331">
        <v>30</v>
      </c>
      <c r="E542" s="186" t="s">
        <v>4561</v>
      </c>
      <c r="F542" s="201" t="s">
        <v>4562</v>
      </c>
      <c r="G542" s="186" t="s">
        <v>1871</v>
      </c>
      <c r="H542" s="331" t="s">
        <v>2252</v>
      </c>
      <c r="I542" s="331" t="s">
        <v>1258</v>
      </c>
    </row>
    <row r="543" spans="1:9" ht="12.75">
      <c r="A543" s="353" t="s">
        <v>3186</v>
      </c>
      <c r="B543" s="331" t="s">
        <v>2250</v>
      </c>
      <c r="C543" s="331" t="s">
        <v>2246</v>
      </c>
      <c r="D543" s="331">
        <v>30</v>
      </c>
      <c r="E543" s="187" t="s">
        <v>4565</v>
      </c>
      <c r="F543" s="200" t="s">
        <v>4566</v>
      </c>
      <c r="G543" s="187" t="s">
        <v>1872</v>
      </c>
      <c r="H543" s="331" t="s">
        <v>2252</v>
      </c>
      <c r="I543" s="331" t="s">
        <v>1258</v>
      </c>
    </row>
    <row r="544" spans="1:9" ht="12.75">
      <c r="A544" s="353" t="s">
        <v>3186</v>
      </c>
      <c r="B544" s="331" t="s">
        <v>2248</v>
      </c>
      <c r="C544" s="331" t="s">
        <v>2246</v>
      </c>
      <c r="D544" s="331">
        <v>60</v>
      </c>
      <c r="E544" s="186" t="s">
        <v>4563</v>
      </c>
      <c r="F544" s="201" t="s">
        <v>4564</v>
      </c>
      <c r="G544" s="186" t="s">
        <v>1871</v>
      </c>
      <c r="H544" s="331" t="s">
        <v>2252</v>
      </c>
      <c r="I544" s="331" t="s">
        <v>1258</v>
      </c>
    </row>
    <row r="545" spans="1:9" ht="12.75">
      <c r="A545" s="353" t="s">
        <v>3186</v>
      </c>
      <c r="B545" s="331" t="s">
        <v>2248</v>
      </c>
      <c r="C545" s="331" t="s">
        <v>2246</v>
      </c>
      <c r="D545" s="331">
        <v>60</v>
      </c>
      <c r="E545" s="186" t="s">
        <v>4567</v>
      </c>
      <c r="F545" s="201" t="s">
        <v>4568</v>
      </c>
      <c r="G545" s="186" t="s">
        <v>1872</v>
      </c>
      <c r="H545" s="331" t="s">
        <v>2252</v>
      </c>
      <c r="I545" s="331" t="s">
        <v>1258</v>
      </c>
    </row>
    <row r="546" spans="1:9" ht="12.75">
      <c r="A546" s="353" t="s">
        <v>3186</v>
      </c>
      <c r="B546" s="504" t="s">
        <v>4531</v>
      </c>
      <c r="C546" s="504" t="s">
        <v>2246</v>
      </c>
      <c r="D546" s="331">
        <v>60</v>
      </c>
      <c r="E546" s="505" t="s">
        <v>4551</v>
      </c>
      <c r="F546" s="201" t="s">
        <v>4570</v>
      </c>
      <c r="G546" s="505" t="s">
        <v>1871</v>
      </c>
      <c r="H546" s="504" t="s">
        <v>1639</v>
      </c>
      <c r="I546" s="504" t="s">
        <v>2128</v>
      </c>
    </row>
    <row r="547" spans="1:9" ht="12.75">
      <c r="A547" s="353" t="s">
        <v>3186</v>
      </c>
      <c r="B547" s="504" t="s">
        <v>2248</v>
      </c>
      <c r="C547" s="504" t="s">
        <v>2246</v>
      </c>
      <c r="D547" s="331">
        <v>60</v>
      </c>
      <c r="E547" s="505" t="s">
        <v>4552</v>
      </c>
      <c r="F547" s="201" t="s">
        <v>4571</v>
      </c>
      <c r="G547" s="505" t="s">
        <v>1872</v>
      </c>
      <c r="H547" s="504" t="s">
        <v>1639</v>
      </c>
      <c r="I547" s="504" t="s">
        <v>2128</v>
      </c>
    </row>
    <row r="548" spans="1:9" ht="12.75">
      <c r="A548" s="353" t="s">
        <v>3186</v>
      </c>
      <c r="B548" s="504" t="s">
        <v>2250</v>
      </c>
      <c r="C548" s="504" t="s">
        <v>2246</v>
      </c>
      <c r="D548" s="331">
        <v>30</v>
      </c>
      <c r="E548" s="505" t="s">
        <v>4553</v>
      </c>
      <c r="F548" s="201" t="s">
        <v>4572</v>
      </c>
      <c r="G548" s="505" t="s">
        <v>1871</v>
      </c>
      <c r="H548" s="504" t="s">
        <v>1639</v>
      </c>
      <c r="I548" s="504" t="s">
        <v>1258</v>
      </c>
    </row>
    <row r="549" spans="1:9" ht="12.75">
      <c r="A549" s="353" t="s">
        <v>3186</v>
      </c>
      <c r="B549" s="504" t="s">
        <v>2250</v>
      </c>
      <c r="C549" s="504" t="s">
        <v>2246</v>
      </c>
      <c r="D549" s="331">
        <v>30</v>
      </c>
      <c r="E549" s="505" t="s">
        <v>4556</v>
      </c>
      <c r="F549" s="201" t="s">
        <v>4573</v>
      </c>
      <c r="G549" s="505" t="s">
        <v>1872</v>
      </c>
      <c r="H549" s="504" t="s">
        <v>1639</v>
      </c>
      <c r="I549" s="504" t="s">
        <v>1258</v>
      </c>
    </row>
    <row r="550" spans="1:9" ht="12.75">
      <c r="A550" s="353" t="s">
        <v>3186</v>
      </c>
      <c r="B550" s="504" t="s">
        <v>2248</v>
      </c>
      <c r="C550" s="504" t="s">
        <v>2246</v>
      </c>
      <c r="D550" s="331">
        <v>60</v>
      </c>
      <c r="E550" s="505" t="s">
        <v>4554</v>
      </c>
      <c r="F550" s="201" t="s">
        <v>4574</v>
      </c>
      <c r="G550" s="505" t="s">
        <v>1871</v>
      </c>
      <c r="H550" s="504" t="s">
        <v>1639</v>
      </c>
      <c r="I550" s="504" t="s">
        <v>1258</v>
      </c>
    </row>
    <row r="551" spans="1:9" ht="12.75">
      <c r="A551" s="353" t="s">
        <v>3186</v>
      </c>
      <c r="B551" s="504" t="s">
        <v>2248</v>
      </c>
      <c r="C551" s="504" t="s">
        <v>2246</v>
      </c>
      <c r="D551" s="331">
        <v>60</v>
      </c>
      <c r="E551" s="505" t="s">
        <v>4555</v>
      </c>
      <c r="F551" s="201" t="s">
        <v>4575</v>
      </c>
      <c r="G551" s="505" t="s">
        <v>1872</v>
      </c>
      <c r="H551" s="504" t="s">
        <v>1639</v>
      </c>
      <c r="I551" s="504" t="s">
        <v>1258</v>
      </c>
    </row>
    <row r="552" spans="1:9" ht="12.75">
      <c r="A552" s="353" t="s">
        <v>3186</v>
      </c>
      <c r="B552" s="340" t="s">
        <v>1627</v>
      </c>
      <c r="C552" s="331">
        <v>9</v>
      </c>
      <c r="D552" s="331"/>
      <c r="E552" s="186" t="s">
        <v>4549</v>
      </c>
      <c r="F552" s="201" t="s">
        <v>4550</v>
      </c>
      <c r="G552" s="186"/>
      <c r="H552" s="504" t="s">
        <v>2252</v>
      </c>
      <c r="I552" s="504" t="s">
        <v>1226</v>
      </c>
    </row>
    <row r="553" spans="1:9" ht="12.75">
      <c r="A553" s="353" t="s">
        <v>3186</v>
      </c>
      <c r="B553" s="504"/>
      <c r="C553" s="331">
        <v>9</v>
      </c>
      <c r="D553" s="331"/>
      <c r="E553" s="186" t="s">
        <v>4543</v>
      </c>
      <c r="F553" s="201" t="s">
        <v>4544</v>
      </c>
      <c r="G553" s="186"/>
      <c r="H553" s="504" t="s">
        <v>1639</v>
      </c>
      <c r="I553" s="504" t="s">
        <v>1226</v>
      </c>
    </row>
    <row r="554" spans="1:9" ht="12.75">
      <c r="A554" s="353" t="s">
        <v>3186</v>
      </c>
      <c r="B554" s="340" t="s">
        <v>1627</v>
      </c>
      <c r="C554" s="331">
        <v>8</v>
      </c>
      <c r="D554" s="331"/>
      <c r="E554" s="187" t="s">
        <v>4540</v>
      </c>
      <c r="F554" s="200" t="s">
        <v>4541</v>
      </c>
      <c r="G554" s="186"/>
      <c r="H554" s="331" t="s">
        <v>2252</v>
      </c>
      <c r="I554" s="504" t="s">
        <v>4076</v>
      </c>
    </row>
    <row r="555" spans="1:9" ht="12.75">
      <c r="A555" s="353" t="s">
        <v>3186</v>
      </c>
      <c r="B555" s="331" t="s">
        <v>1901</v>
      </c>
      <c r="C555" s="331">
        <v>8</v>
      </c>
      <c r="D555" s="331"/>
      <c r="E555" s="187" t="s">
        <v>3549</v>
      </c>
      <c r="F555" s="200"/>
      <c r="G555" s="186"/>
      <c r="H555" s="331" t="s">
        <v>2252</v>
      </c>
      <c r="I555" s="331" t="s">
        <v>1226</v>
      </c>
    </row>
    <row r="556" spans="1:9" ht="12.75">
      <c r="A556" s="353" t="s">
        <v>3186</v>
      </c>
      <c r="B556" s="331" t="s">
        <v>3497</v>
      </c>
      <c r="C556" s="331">
        <v>8</v>
      </c>
      <c r="D556" s="331"/>
      <c r="E556" s="186" t="s">
        <v>3550</v>
      </c>
      <c r="F556" s="201"/>
      <c r="G556" s="186"/>
      <c r="H556" s="331" t="s">
        <v>2252</v>
      </c>
      <c r="I556" s="331" t="s">
        <v>1226</v>
      </c>
    </row>
    <row r="557" spans="1:255" ht="12.75">
      <c r="A557" s="59"/>
      <c r="B557" s="60"/>
      <c r="C557" s="61"/>
      <c r="D557" s="61"/>
      <c r="E557" s="62"/>
      <c r="F557" s="63"/>
      <c r="G557" s="61"/>
      <c r="H557" s="61"/>
      <c r="I557" s="61"/>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c r="AS557" s="56"/>
      <c r="AT557" s="56"/>
      <c r="AU557" s="56"/>
      <c r="AV557" s="56"/>
      <c r="AW557" s="56"/>
      <c r="AX557" s="56"/>
      <c r="AY557" s="56"/>
      <c r="AZ557" s="56"/>
      <c r="BA557" s="56"/>
      <c r="BB557" s="56"/>
      <c r="BC557" s="56"/>
      <c r="BD557" s="56"/>
      <c r="BE557" s="56"/>
      <c r="BF557" s="56"/>
      <c r="BG557" s="56"/>
      <c r="BH557" s="56"/>
      <c r="BI557" s="56"/>
      <c r="BJ557" s="56"/>
      <c r="BK557" s="56"/>
      <c r="BL557" s="56"/>
      <c r="BM557" s="56"/>
      <c r="BN557" s="56"/>
      <c r="BO557" s="56"/>
      <c r="BP557" s="56"/>
      <c r="BQ557" s="56"/>
      <c r="BR557" s="56"/>
      <c r="BS557" s="56"/>
      <c r="BT557" s="56"/>
      <c r="BU557" s="56"/>
      <c r="BV557" s="56"/>
      <c r="BW557" s="56"/>
      <c r="BX557" s="56"/>
      <c r="BY557" s="56"/>
      <c r="BZ557" s="56"/>
      <c r="CA557" s="56"/>
      <c r="CB557" s="56"/>
      <c r="CC557" s="56"/>
      <c r="CD557" s="56"/>
      <c r="CE557" s="56"/>
      <c r="CF557" s="56"/>
      <c r="CG557" s="56"/>
      <c r="CH557" s="56"/>
      <c r="CI557" s="56"/>
      <c r="CJ557" s="56"/>
      <c r="CK557" s="56"/>
      <c r="CL557" s="56"/>
      <c r="CM557" s="56"/>
      <c r="CN557" s="56"/>
      <c r="CO557" s="56"/>
      <c r="CP557" s="56"/>
      <c r="CQ557" s="56"/>
      <c r="CR557" s="56"/>
      <c r="CS557" s="56"/>
      <c r="CT557" s="56"/>
      <c r="CU557" s="56"/>
      <c r="CV557" s="56"/>
      <c r="CW557" s="56"/>
      <c r="CX557" s="56"/>
      <c r="CY557" s="56"/>
      <c r="CZ557" s="56"/>
      <c r="DA557" s="56"/>
      <c r="DB557" s="56"/>
      <c r="DC557" s="56"/>
      <c r="DD557" s="56"/>
      <c r="DE557" s="56"/>
      <c r="DF557" s="56"/>
      <c r="DG557" s="56"/>
      <c r="DH557" s="56"/>
      <c r="DI557" s="56"/>
      <c r="DJ557" s="56"/>
      <c r="DK557" s="56"/>
      <c r="DL557" s="56"/>
      <c r="DM557" s="56"/>
      <c r="DN557" s="56"/>
      <c r="DO557" s="56"/>
      <c r="DP557" s="56"/>
      <c r="DQ557" s="56"/>
      <c r="DR557" s="56"/>
      <c r="DS557" s="56"/>
      <c r="DT557" s="56"/>
      <c r="DU557" s="56"/>
      <c r="DV557" s="56"/>
      <c r="DW557" s="56"/>
      <c r="DX557" s="56"/>
      <c r="DY557" s="56"/>
      <c r="DZ557" s="56"/>
      <c r="EA557" s="56"/>
      <c r="EB557" s="56"/>
      <c r="EC557" s="56"/>
      <c r="ED557" s="56"/>
      <c r="EE557" s="56"/>
      <c r="EF557" s="56"/>
      <c r="EG557" s="56"/>
      <c r="EH557" s="56"/>
      <c r="EI557" s="56"/>
      <c r="EJ557" s="56"/>
      <c r="EK557" s="56"/>
      <c r="EL557" s="56"/>
      <c r="EM557" s="56"/>
      <c r="EN557" s="56"/>
      <c r="EO557" s="56"/>
      <c r="EP557" s="56"/>
      <c r="EQ557" s="56"/>
      <c r="ER557" s="56"/>
      <c r="ES557" s="56"/>
      <c r="ET557" s="56"/>
      <c r="EU557" s="56"/>
      <c r="EV557" s="56"/>
      <c r="EW557" s="56"/>
      <c r="EX557" s="56"/>
      <c r="EY557" s="56"/>
      <c r="EZ557" s="56"/>
      <c r="FA557" s="56"/>
      <c r="FB557" s="56"/>
      <c r="FC557" s="56"/>
      <c r="FD557" s="56"/>
      <c r="FE557" s="56"/>
      <c r="FF557" s="56"/>
      <c r="FG557" s="56"/>
      <c r="FH557" s="56"/>
      <c r="FI557" s="56"/>
      <c r="FJ557" s="56"/>
      <c r="FK557" s="56"/>
      <c r="FL557" s="56"/>
      <c r="FM557" s="56"/>
      <c r="FN557" s="56"/>
      <c r="FO557" s="56"/>
      <c r="FP557" s="56"/>
      <c r="FQ557" s="56"/>
      <c r="FR557" s="56"/>
      <c r="FS557" s="56"/>
      <c r="FT557" s="56"/>
      <c r="FU557" s="56"/>
      <c r="FV557" s="56"/>
      <c r="FW557" s="56"/>
      <c r="FX557" s="56"/>
      <c r="FY557" s="56"/>
      <c r="FZ557" s="56"/>
      <c r="GA557" s="56"/>
      <c r="GB557" s="56"/>
      <c r="GC557" s="56"/>
      <c r="GD557" s="56"/>
      <c r="GE557" s="56"/>
      <c r="GF557" s="56"/>
      <c r="GG557" s="56"/>
      <c r="GH557" s="56"/>
      <c r="GI557" s="56"/>
      <c r="GJ557" s="56"/>
      <c r="GK557" s="56"/>
      <c r="GL557" s="56"/>
      <c r="GM557" s="56"/>
      <c r="GN557" s="56"/>
      <c r="GO557" s="56"/>
      <c r="GP557" s="56"/>
      <c r="GQ557" s="56"/>
      <c r="GR557" s="56"/>
      <c r="GS557" s="56"/>
      <c r="GT557" s="56"/>
      <c r="GU557" s="56"/>
      <c r="GV557" s="56"/>
      <c r="GW557" s="56"/>
      <c r="GX557" s="56"/>
      <c r="GY557" s="56"/>
      <c r="GZ557" s="56"/>
      <c r="HA557" s="56"/>
      <c r="HB557" s="56"/>
      <c r="HC557" s="56"/>
      <c r="HD557" s="56"/>
      <c r="HE557" s="56"/>
      <c r="HF557" s="56"/>
      <c r="HG557" s="56"/>
      <c r="HH557" s="56"/>
      <c r="HI557" s="56"/>
      <c r="HJ557" s="56"/>
      <c r="HK557" s="56"/>
      <c r="HL557" s="56"/>
      <c r="HM557" s="56"/>
      <c r="HN557" s="56"/>
      <c r="HO557" s="56"/>
      <c r="HP557" s="56"/>
      <c r="HQ557" s="56"/>
      <c r="HR557" s="56"/>
      <c r="HS557" s="56"/>
      <c r="HT557" s="56"/>
      <c r="HU557" s="56"/>
      <c r="HV557" s="56"/>
      <c r="HW557" s="56"/>
      <c r="HX557" s="56"/>
      <c r="HY557" s="56"/>
      <c r="HZ557" s="56"/>
      <c r="IA557" s="56"/>
      <c r="IB557" s="56"/>
      <c r="IC557" s="56"/>
      <c r="ID557" s="56"/>
      <c r="IE557" s="56"/>
      <c r="IF557" s="56"/>
      <c r="IG557" s="56"/>
      <c r="IH557" s="56"/>
      <c r="II557" s="56"/>
      <c r="IJ557" s="56"/>
      <c r="IK557" s="56"/>
      <c r="IL557" s="56"/>
      <c r="IM557" s="56"/>
      <c r="IN557" s="56"/>
      <c r="IO557" s="56"/>
      <c r="IP557" s="56"/>
      <c r="IQ557" s="56"/>
      <c r="IR557" s="56"/>
      <c r="IS557" s="56"/>
      <c r="IT557" s="56"/>
      <c r="IU557" s="56"/>
    </row>
    <row r="558" spans="1:255" s="330" customFormat="1" ht="12.75">
      <c r="A558" s="72" t="s">
        <v>1637</v>
      </c>
      <c r="B558" s="159" t="s">
        <v>2252</v>
      </c>
      <c r="C558" s="54">
        <v>9</v>
      </c>
      <c r="D558" s="54">
        <v>70</v>
      </c>
      <c r="E558" s="186" t="s">
        <v>4506</v>
      </c>
      <c r="F558" s="201" t="s">
        <v>4507</v>
      </c>
      <c r="G558" s="186" t="s">
        <v>1871</v>
      </c>
      <c r="H558" s="54" t="s">
        <v>2252</v>
      </c>
      <c r="I558" s="54" t="s">
        <v>1255</v>
      </c>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c r="BR558" s="120"/>
      <c r="BS558" s="120"/>
      <c r="BT558" s="120"/>
      <c r="BU558" s="120"/>
      <c r="BV558" s="120"/>
      <c r="BW558" s="120"/>
      <c r="BX558" s="120"/>
      <c r="BY558" s="120"/>
      <c r="BZ558" s="120"/>
      <c r="CA558" s="120"/>
      <c r="CB558" s="120"/>
      <c r="CC558" s="120"/>
      <c r="CD558" s="120"/>
      <c r="CE558" s="120"/>
      <c r="CF558" s="120"/>
      <c r="CG558" s="120"/>
      <c r="CH558" s="120"/>
      <c r="CI558" s="120"/>
      <c r="CJ558" s="120"/>
      <c r="CK558" s="120"/>
      <c r="CL558" s="120"/>
      <c r="CM558" s="120"/>
      <c r="CN558" s="120"/>
      <c r="CO558" s="120"/>
      <c r="CP558" s="120"/>
      <c r="CQ558" s="120"/>
      <c r="CR558" s="120"/>
      <c r="CS558" s="120"/>
      <c r="CT558" s="120"/>
      <c r="CU558" s="120"/>
      <c r="CV558" s="120"/>
      <c r="CW558" s="120"/>
      <c r="CX558" s="120"/>
      <c r="CY558" s="120"/>
      <c r="CZ558" s="120"/>
      <c r="DA558" s="120"/>
      <c r="DB558" s="120"/>
      <c r="DC558" s="120"/>
      <c r="DD558" s="120"/>
      <c r="DE558" s="120"/>
      <c r="DF558" s="120"/>
      <c r="DG558" s="120"/>
      <c r="DH558" s="120"/>
      <c r="DI558" s="120"/>
      <c r="DJ558" s="120"/>
      <c r="DK558" s="120"/>
      <c r="DL558" s="120"/>
      <c r="DM558" s="120"/>
      <c r="DN558" s="120"/>
      <c r="DO558" s="120"/>
      <c r="DP558" s="120"/>
      <c r="DQ558" s="120"/>
      <c r="DR558" s="120"/>
      <c r="DS558" s="120"/>
      <c r="DT558" s="120"/>
      <c r="DU558" s="120"/>
      <c r="DV558" s="120"/>
      <c r="DW558" s="120"/>
      <c r="DX558" s="120"/>
      <c r="DY558" s="120"/>
      <c r="DZ558" s="120"/>
      <c r="EA558" s="120"/>
      <c r="EB558" s="120"/>
      <c r="EC558" s="120"/>
      <c r="ED558" s="120"/>
      <c r="EE558" s="120"/>
      <c r="EF558" s="120"/>
      <c r="EG558" s="120"/>
      <c r="EH558" s="120"/>
      <c r="EI558" s="120"/>
      <c r="EJ558" s="120"/>
      <c r="EK558" s="120"/>
      <c r="EL558" s="120"/>
      <c r="EM558" s="120"/>
      <c r="EN558" s="120"/>
      <c r="EO558" s="120"/>
      <c r="EP558" s="120"/>
      <c r="EQ558" s="120"/>
      <c r="ER558" s="120"/>
      <c r="ES558" s="120"/>
      <c r="ET558" s="120"/>
      <c r="EU558" s="120"/>
      <c r="EV558" s="120"/>
      <c r="EW558" s="120"/>
      <c r="EX558" s="120"/>
      <c r="EY558" s="120"/>
      <c r="EZ558" s="120"/>
      <c r="FA558" s="120"/>
      <c r="FB558" s="120"/>
      <c r="FC558" s="120"/>
      <c r="FD558" s="120"/>
      <c r="FE558" s="120"/>
      <c r="FF558" s="120"/>
      <c r="FG558" s="120"/>
      <c r="FH558" s="120"/>
      <c r="FI558" s="120"/>
      <c r="FJ558" s="120"/>
      <c r="FK558" s="120"/>
      <c r="FL558" s="120"/>
      <c r="FM558" s="120"/>
      <c r="FN558" s="120"/>
      <c r="FO558" s="120"/>
      <c r="FP558" s="120"/>
      <c r="FQ558" s="120"/>
      <c r="FR558" s="120"/>
      <c r="FS558" s="120"/>
      <c r="FT558" s="120"/>
      <c r="FU558" s="120"/>
      <c r="FV558" s="120"/>
      <c r="FW558" s="120"/>
      <c r="FX558" s="120"/>
      <c r="FY558" s="120"/>
      <c r="FZ558" s="120"/>
      <c r="GA558" s="120"/>
      <c r="GB558" s="120"/>
      <c r="GC558" s="120"/>
      <c r="GD558" s="120"/>
      <c r="GE558" s="120"/>
      <c r="GF558" s="120"/>
      <c r="GG558" s="120"/>
      <c r="GH558" s="120"/>
      <c r="GI558" s="120"/>
      <c r="GJ558" s="120"/>
      <c r="GK558" s="120"/>
      <c r="GL558" s="120"/>
      <c r="GM558" s="120"/>
      <c r="GN558" s="120"/>
      <c r="GO558" s="120"/>
      <c r="GP558" s="120"/>
      <c r="GQ558" s="120"/>
      <c r="GR558" s="120"/>
      <c r="GS558" s="120"/>
      <c r="GT558" s="120"/>
      <c r="GU558" s="120"/>
      <c r="GV558" s="120"/>
      <c r="GW558" s="120"/>
      <c r="GX558" s="120"/>
      <c r="GY558" s="120"/>
      <c r="GZ558" s="120"/>
      <c r="HA558" s="120"/>
      <c r="HB558" s="120"/>
      <c r="HC558" s="120"/>
      <c r="HD558" s="120"/>
      <c r="HE558" s="120"/>
      <c r="HF558" s="120"/>
      <c r="HG558" s="120"/>
      <c r="HH558" s="120"/>
      <c r="HI558" s="120"/>
      <c r="HJ558" s="120"/>
      <c r="HK558" s="120"/>
      <c r="HL558" s="120"/>
      <c r="HM558" s="120"/>
      <c r="HN558" s="120"/>
      <c r="HO558" s="120"/>
      <c r="HP558" s="120"/>
      <c r="HQ558" s="120"/>
      <c r="HR558" s="120"/>
      <c r="HS558" s="120"/>
      <c r="HT558" s="120"/>
      <c r="HU558" s="120"/>
      <c r="HV558" s="120"/>
      <c r="HW558" s="120"/>
      <c r="HX558" s="120"/>
      <c r="HY558" s="120"/>
      <c r="HZ558" s="120"/>
      <c r="IA558" s="120"/>
      <c r="IB558" s="120"/>
      <c r="IC558" s="120"/>
      <c r="ID558" s="120"/>
      <c r="IE558" s="120"/>
      <c r="IF558" s="120"/>
      <c r="IG558" s="120"/>
      <c r="IH558" s="120"/>
      <c r="II558" s="120"/>
      <c r="IJ558" s="120"/>
      <c r="IK558" s="120"/>
      <c r="IL558" s="120"/>
      <c r="IM558" s="120"/>
      <c r="IN558" s="120"/>
      <c r="IO558" s="120"/>
      <c r="IP558" s="120"/>
      <c r="IQ558" s="120"/>
      <c r="IR558" s="120"/>
      <c r="IS558" s="120"/>
      <c r="IT558" s="120"/>
      <c r="IU558" s="120"/>
    </row>
    <row r="559" spans="1:255" s="330" customFormat="1" ht="12.75">
      <c r="A559" s="72" t="s">
        <v>1637</v>
      </c>
      <c r="B559" s="159"/>
      <c r="C559" s="54">
        <v>9</v>
      </c>
      <c r="D559" s="54">
        <v>70</v>
      </c>
      <c r="E559" s="186" t="s">
        <v>4508</v>
      </c>
      <c r="F559" s="201" t="s">
        <v>4509</v>
      </c>
      <c r="G559" s="186" t="s">
        <v>1872</v>
      </c>
      <c r="H559" s="54" t="s">
        <v>2252</v>
      </c>
      <c r="I559" s="54" t="s">
        <v>1255</v>
      </c>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c r="BR559" s="120"/>
      <c r="BS559" s="120"/>
      <c r="BT559" s="120"/>
      <c r="BU559" s="120"/>
      <c r="BV559" s="120"/>
      <c r="BW559" s="120"/>
      <c r="BX559" s="120"/>
      <c r="BY559" s="120"/>
      <c r="BZ559" s="120"/>
      <c r="CA559" s="120"/>
      <c r="CB559" s="120"/>
      <c r="CC559" s="120"/>
      <c r="CD559" s="120"/>
      <c r="CE559" s="120"/>
      <c r="CF559" s="120"/>
      <c r="CG559" s="120"/>
      <c r="CH559" s="120"/>
      <c r="CI559" s="120"/>
      <c r="CJ559" s="120"/>
      <c r="CK559" s="120"/>
      <c r="CL559" s="120"/>
      <c r="CM559" s="120"/>
      <c r="CN559" s="120"/>
      <c r="CO559" s="120"/>
      <c r="CP559" s="120"/>
      <c r="CQ559" s="120"/>
      <c r="CR559" s="120"/>
      <c r="CS559" s="120"/>
      <c r="CT559" s="120"/>
      <c r="CU559" s="120"/>
      <c r="CV559" s="120"/>
      <c r="CW559" s="120"/>
      <c r="CX559" s="120"/>
      <c r="CY559" s="120"/>
      <c r="CZ559" s="120"/>
      <c r="DA559" s="120"/>
      <c r="DB559" s="120"/>
      <c r="DC559" s="120"/>
      <c r="DD559" s="120"/>
      <c r="DE559" s="120"/>
      <c r="DF559" s="120"/>
      <c r="DG559" s="120"/>
      <c r="DH559" s="120"/>
      <c r="DI559" s="120"/>
      <c r="DJ559" s="120"/>
      <c r="DK559" s="120"/>
      <c r="DL559" s="120"/>
      <c r="DM559" s="120"/>
      <c r="DN559" s="120"/>
      <c r="DO559" s="120"/>
      <c r="DP559" s="120"/>
      <c r="DQ559" s="120"/>
      <c r="DR559" s="120"/>
      <c r="DS559" s="120"/>
      <c r="DT559" s="120"/>
      <c r="DU559" s="120"/>
      <c r="DV559" s="120"/>
      <c r="DW559" s="120"/>
      <c r="DX559" s="120"/>
      <c r="DY559" s="120"/>
      <c r="DZ559" s="120"/>
      <c r="EA559" s="120"/>
      <c r="EB559" s="120"/>
      <c r="EC559" s="120"/>
      <c r="ED559" s="120"/>
      <c r="EE559" s="120"/>
      <c r="EF559" s="120"/>
      <c r="EG559" s="120"/>
      <c r="EH559" s="120"/>
      <c r="EI559" s="120"/>
      <c r="EJ559" s="120"/>
      <c r="EK559" s="120"/>
      <c r="EL559" s="120"/>
      <c r="EM559" s="120"/>
      <c r="EN559" s="120"/>
      <c r="EO559" s="120"/>
      <c r="EP559" s="120"/>
      <c r="EQ559" s="120"/>
      <c r="ER559" s="120"/>
      <c r="ES559" s="120"/>
      <c r="ET559" s="120"/>
      <c r="EU559" s="120"/>
      <c r="EV559" s="120"/>
      <c r="EW559" s="120"/>
      <c r="EX559" s="120"/>
      <c r="EY559" s="120"/>
      <c r="EZ559" s="120"/>
      <c r="FA559" s="120"/>
      <c r="FB559" s="120"/>
      <c r="FC559" s="120"/>
      <c r="FD559" s="120"/>
      <c r="FE559" s="120"/>
      <c r="FF559" s="120"/>
      <c r="FG559" s="120"/>
      <c r="FH559" s="120"/>
      <c r="FI559" s="120"/>
      <c r="FJ559" s="120"/>
      <c r="FK559" s="120"/>
      <c r="FL559" s="120"/>
      <c r="FM559" s="120"/>
      <c r="FN559" s="120"/>
      <c r="FO559" s="120"/>
      <c r="FP559" s="120"/>
      <c r="FQ559" s="120"/>
      <c r="FR559" s="120"/>
      <c r="FS559" s="120"/>
      <c r="FT559" s="120"/>
      <c r="FU559" s="120"/>
      <c r="FV559" s="120"/>
      <c r="FW559" s="120"/>
      <c r="FX559" s="120"/>
      <c r="FY559" s="120"/>
      <c r="FZ559" s="120"/>
      <c r="GA559" s="120"/>
      <c r="GB559" s="120"/>
      <c r="GC559" s="120"/>
      <c r="GD559" s="120"/>
      <c r="GE559" s="120"/>
      <c r="GF559" s="120"/>
      <c r="GG559" s="120"/>
      <c r="GH559" s="120"/>
      <c r="GI559" s="120"/>
      <c r="GJ559" s="120"/>
      <c r="GK559" s="120"/>
      <c r="GL559" s="120"/>
      <c r="GM559" s="120"/>
      <c r="GN559" s="120"/>
      <c r="GO559" s="120"/>
      <c r="GP559" s="120"/>
      <c r="GQ559" s="120"/>
      <c r="GR559" s="120"/>
      <c r="GS559" s="120"/>
      <c r="GT559" s="120"/>
      <c r="GU559" s="120"/>
      <c r="GV559" s="120"/>
      <c r="GW559" s="120"/>
      <c r="GX559" s="120"/>
      <c r="GY559" s="120"/>
      <c r="GZ559" s="120"/>
      <c r="HA559" s="120"/>
      <c r="HB559" s="120"/>
      <c r="HC559" s="120"/>
      <c r="HD559" s="120"/>
      <c r="HE559" s="120"/>
      <c r="HF559" s="120"/>
      <c r="HG559" s="120"/>
      <c r="HH559" s="120"/>
      <c r="HI559" s="120"/>
      <c r="HJ559" s="120"/>
      <c r="HK559" s="120"/>
      <c r="HL559" s="120"/>
      <c r="HM559" s="120"/>
      <c r="HN559" s="120"/>
      <c r="HO559" s="120"/>
      <c r="HP559" s="120"/>
      <c r="HQ559" s="120"/>
      <c r="HR559" s="120"/>
      <c r="HS559" s="120"/>
      <c r="HT559" s="120"/>
      <c r="HU559" s="120"/>
      <c r="HV559" s="120"/>
      <c r="HW559" s="120"/>
      <c r="HX559" s="120"/>
      <c r="HY559" s="120"/>
      <c r="HZ559" s="120"/>
      <c r="IA559" s="120"/>
      <c r="IB559" s="120"/>
      <c r="IC559" s="120"/>
      <c r="ID559" s="120"/>
      <c r="IE559" s="120"/>
      <c r="IF559" s="120"/>
      <c r="IG559" s="120"/>
      <c r="IH559" s="120"/>
      <c r="II559" s="120"/>
      <c r="IJ559" s="120"/>
      <c r="IK559" s="120"/>
      <c r="IL559" s="120"/>
      <c r="IM559" s="120"/>
      <c r="IN559" s="120"/>
      <c r="IO559" s="120"/>
      <c r="IP559" s="120"/>
      <c r="IQ559" s="120"/>
      <c r="IR559" s="120"/>
      <c r="IS559" s="120"/>
      <c r="IT559" s="120"/>
      <c r="IU559" s="120"/>
    </row>
    <row r="560" spans="1:255" s="330" customFormat="1" ht="12.75">
      <c r="A560" s="507" t="s">
        <v>1637</v>
      </c>
      <c r="B560" s="159" t="s">
        <v>1639</v>
      </c>
      <c r="C560" s="54">
        <v>9</v>
      </c>
      <c r="D560" s="54">
        <v>70</v>
      </c>
      <c r="E560" s="186" t="s">
        <v>4500</v>
      </c>
      <c r="F560" s="201" t="s">
        <v>4501</v>
      </c>
      <c r="G560" s="505" t="s">
        <v>1871</v>
      </c>
      <c r="H560" s="506" t="s">
        <v>1639</v>
      </c>
      <c r="I560" s="506" t="s">
        <v>1255</v>
      </c>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c r="BR560" s="120"/>
      <c r="BS560" s="120"/>
      <c r="BT560" s="120"/>
      <c r="BU560" s="120"/>
      <c r="BV560" s="120"/>
      <c r="BW560" s="120"/>
      <c r="BX560" s="120"/>
      <c r="BY560" s="120"/>
      <c r="BZ560" s="120"/>
      <c r="CA560" s="120"/>
      <c r="CB560" s="120"/>
      <c r="CC560" s="120"/>
      <c r="CD560" s="120"/>
      <c r="CE560" s="120"/>
      <c r="CF560" s="120"/>
      <c r="CG560" s="120"/>
      <c r="CH560" s="120"/>
      <c r="CI560" s="120"/>
      <c r="CJ560" s="120"/>
      <c r="CK560" s="120"/>
      <c r="CL560" s="120"/>
      <c r="CM560" s="120"/>
      <c r="CN560" s="120"/>
      <c r="CO560" s="120"/>
      <c r="CP560" s="120"/>
      <c r="CQ560" s="120"/>
      <c r="CR560" s="120"/>
      <c r="CS560" s="120"/>
      <c r="CT560" s="120"/>
      <c r="CU560" s="120"/>
      <c r="CV560" s="120"/>
      <c r="CW560" s="120"/>
      <c r="CX560" s="120"/>
      <c r="CY560" s="120"/>
      <c r="CZ560" s="120"/>
      <c r="DA560" s="120"/>
      <c r="DB560" s="120"/>
      <c r="DC560" s="120"/>
      <c r="DD560" s="120"/>
      <c r="DE560" s="120"/>
      <c r="DF560" s="120"/>
      <c r="DG560" s="120"/>
      <c r="DH560" s="120"/>
      <c r="DI560" s="120"/>
      <c r="DJ560" s="120"/>
      <c r="DK560" s="120"/>
      <c r="DL560" s="120"/>
      <c r="DM560" s="120"/>
      <c r="DN560" s="120"/>
      <c r="DO560" s="120"/>
      <c r="DP560" s="120"/>
      <c r="DQ560" s="120"/>
      <c r="DR560" s="120"/>
      <c r="DS560" s="120"/>
      <c r="DT560" s="120"/>
      <c r="DU560" s="120"/>
      <c r="DV560" s="120"/>
      <c r="DW560" s="120"/>
      <c r="DX560" s="120"/>
      <c r="DY560" s="120"/>
      <c r="DZ560" s="120"/>
      <c r="EA560" s="120"/>
      <c r="EB560" s="120"/>
      <c r="EC560" s="120"/>
      <c r="ED560" s="120"/>
      <c r="EE560" s="120"/>
      <c r="EF560" s="120"/>
      <c r="EG560" s="120"/>
      <c r="EH560" s="120"/>
      <c r="EI560" s="120"/>
      <c r="EJ560" s="120"/>
      <c r="EK560" s="120"/>
      <c r="EL560" s="120"/>
      <c r="EM560" s="120"/>
      <c r="EN560" s="120"/>
      <c r="EO560" s="120"/>
      <c r="EP560" s="120"/>
      <c r="EQ560" s="120"/>
      <c r="ER560" s="120"/>
      <c r="ES560" s="120"/>
      <c r="ET560" s="120"/>
      <c r="EU560" s="120"/>
      <c r="EV560" s="120"/>
      <c r="EW560" s="120"/>
      <c r="EX560" s="120"/>
      <c r="EY560" s="120"/>
      <c r="EZ560" s="120"/>
      <c r="FA560" s="120"/>
      <c r="FB560" s="120"/>
      <c r="FC560" s="120"/>
      <c r="FD560" s="120"/>
      <c r="FE560" s="120"/>
      <c r="FF560" s="120"/>
      <c r="FG560" s="120"/>
      <c r="FH560" s="120"/>
      <c r="FI560" s="120"/>
      <c r="FJ560" s="120"/>
      <c r="FK560" s="120"/>
      <c r="FL560" s="120"/>
      <c r="FM560" s="120"/>
      <c r="FN560" s="120"/>
      <c r="FO560" s="120"/>
      <c r="FP560" s="120"/>
      <c r="FQ560" s="120"/>
      <c r="FR560" s="120"/>
      <c r="FS560" s="120"/>
      <c r="FT560" s="120"/>
      <c r="FU560" s="120"/>
      <c r="FV560" s="120"/>
      <c r="FW560" s="120"/>
      <c r="FX560" s="120"/>
      <c r="FY560" s="120"/>
      <c r="FZ560" s="120"/>
      <c r="GA560" s="120"/>
      <c r="GB560" s="120"/>
      <c r="GC560" s="120"/>
      <c r="GD560" s="120"/>
      <c r="GE560" s="120"/>
      <c r="GF560" s="120"/>
      <c r="GG560" s="120"/>
      <c r="GH560" s="120"/>
      <c r="GI560" s="120"/>
      <c r="GJ560" s="120"/>
      <c r="GK560" s="120"/>
      <c r="GL560" s="120"/>
      <c r="GM560" s="120"/>
      <c r="GN560" s="120"/>
      <c r="GO560" s="120"/>
      <c r="GP560" s="120"/>
      <c r="GQ560" s="120"/>
      <c r="GR560" s="120"/>
      <c r="GS560" s="120"/>
      <c r="GT560" s="120"/>
      <c r="GU560" s="120"/>
      <c r="GV560" s="120"/>
      <c r="GW560" s="120"/>
      <c r="GX560" s="120"/>
      <c r="GY560" s="120"/>
      <c r="GZ560" s="120"/>
      <c r="HA560" s="120"/>
      <c r="HB560" s="120"/>
      <c r="HC560" s="120"/>
      <c r="HD560" s="120"/>
      <c r="HE560" s="120"/>
      <c r="HF560" s="120"/>
      <c r="HG560" s="120"/>
      <c r="HH560" s="120"/>
      <c r="HI560" s="120"/>
      <c r="HJ560" s="120"/>
      <c r="HK560" s="120"/>
      <c r="HL560" s="120"/>
      <c r="HM560" s="120"/>
      <c r="HN560" s="120"/>
      <c r="HO560" s="120"/>
      <c r="HP560" s="120"/>
      <c r="HQ560" s="120"/>
      <c r="HR560" s="120"/>
      <c r="HS560" s="120"/>
      <c r="HT560" s="120"/>
      <c r="HU560" s="120"/>
      <c r="HV560" s="120"/>
      <c r="HW560" s="120"/>
      <c r="HX560" s="120"/>
      <c r="HY560" s="120"/>
      <c r="HZ560" s="120"/>
      <c r="IA560" s="120"/>
      <c r="IB560" s="120"/>
      <c r="IC560" s="120"/>
      <c r="ID560" s="120"/>
      <c r="IE560" s="120"/>
      <c r="IF560" s="120"/>
      <c r="IG560" s="120"/>
      <c r="IH560" s="120"/>
      <c r="II560" s="120"/>
      <c r="IJ560" s="120"/>
      <c r="IK560" s="120"/>
      <c r="IL560" s="120"/>
      <c r="IM560" s="120"/>
      <c r="IN560" s="120"/>
      <c r="IO560" s="120"/>
      <c r="IP560" s="120"/>
      <c r="IQ560" s="120"/>
      <c r="IR560" s="120"/>
      <c r="IS560" s="120"/>
      <c r="IT560" s="120"/>
      <c r="IU560" s="120"/>
    </row>
    <row r="561" spans="1:255" s="330" customFormat="1" ht="12.75">
      <c r="A561" s="507" t="s">
        <v>1637</v>
      </c>
      <c r="B561" s="159"/>
      <c r="C561" s="54">
        <v>9</v>
      </c>
      <c r="D561" s="54">
        <v>70</v>
      </c>
      <c r="E561" s="186" t="s">
        <v>4502</v>
      </c>
      <c r="F561" s="201" t="s">
        <v>4503</v>
      </c>
      <c r="G561" s="505" t="s">
        <v>1872</v>
      </c>
      <c r="H561" s="506" t="s">
        <v>1639</v>
      </c>
      <c r="I561" s="506" t="s">
        <v>1255</v>
      </c>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c r="BR561" s="120"/>
      <c r="BS561" s="120"/>
      <c r="BT561" s="120"/>
      <c r="BU561" s="120"/>
      <c r="BV561" s="120"/>
      <c r="BW561" s="120"/>
      <c r="BX561" s="120"/>
      <c r="BY561" s="120"/>
      <c r="BZ561" s="120"/>
      <c r="CA561" s="120"/>
      <c r="CB561" s="120"/>
      <c r="CC561" s="120"/>
      <c r="CD561" s="120"/>
      <c r="CE561" s="120"/>
      <c r="CF561" s="120"/>
      <c r="CG561" s="120"/>
      <c r="CH561" s="120"/>
      <c r="CI561" s="120"/>
      <c r="CJ561" s="120"/>
      <c r="CK561" s="120"/>
      <c r="CL561" s="120"/>
      <c r="CM561" s="120"/>
      <c r="CN561" s="120"/>
      <c r="CO561" s="120"/>
      <c r="CP561" s="120"/>
      <c r="CQ561" s="120"/>
      <c r="CR561" s="120"/>
      <c r="CS561" s="120"/>
      <c r="CT561" s="120"/>
      <c r="CU561" s="120"/>
      <c r="CV561" s="120"/>
      <c r="CW561" s="120"/>
      <c r="CX561" s="120"/>
      <c r="CY561" s="120"/>
      <c r="CZ561" s="120"/>
      <c r="DA561" s="120"/>
      <c r="DB561" s="120"/>
      <c r="DC561" s="120"/>
      <c r="DD561" s="120"/>
      <c r="DE561" s="120"/>
      <c r="DF561" s="120"/>
      <c r="DG561" s="120"/>
      <c r="DH561" s="120"/>
      <c r="DI561" s="120"/>
      <c r="DJ561" s="120"/>
      <c r="DK561" s="120"/>
      <c r="DL561" s="120"/>
      <c r="DM561" s="120"/>
      <c r="DN561" s="120"/>
      <c r="DO561" s="120"/>
      <c r="DP561" s="120"/>
      <c r="DQ561" s="120"/>
      <c r="DR561" s="120"/>
      <c r="DS561" s="120"/>
      <c r="DT561" s="120"/>
      <c r="DU561" s="120"/>
      <c r="DV561" s="120"/>
      <c r="DW561" s="120"/>
      <c r="DX561" s="120"/>
      <c r="DY561" s="120"/>
      <c r="DZ561" s="120"/>
      <c r="EA561" s="120"/>
      <c r="EB561" s="120"/>
      <c r="EC561" s="120"/>
      <c r="ED561" s="120"/>
      <c r="EE561" s="120"/>
      <c r="EF561" s="120"/>
      <c r="EG561" s="120"/>
      <c r="EH561" s="120"/>
      <c r="EI561" s="120"/>
      <c r="EJ561" s="120"/>
      <c r="EK561" s="120"/>
      <c r="EL561" s="120"/>
      <c r="EM561" s="120"/>
      <c r="EN561" s="120"/>
      <c r="EO561" s="120"/>
      <c r="EP561" s="120"/>
      <c r="EQ561" s="120"/>
      <c r="ER561" s="120"/>
      <c r="ES561" s="120"/>
      <c r="ET561" s="120"/>
      <c r="EU561" s="120"/>
      <c r="EV561" s="120"/>
      <c r="EW561" s="120"/>
      <c r="EX561" s="120"/>
      <c r="EY561" s="120"/>
      <c r="EZ561" s="120"/>
      <c r="FA561" s="120"/>
      <c r="FB561" s="120"/>
      <c r="FC561" s="120"/>
      <c r="FD561" s="120"/>
      <c r="FE561" s="120"/>
      <c r="FF561" s="120"/>
      <c r="FG561" s="120"/>
      <c r="FH561" s="120"/>
      <c r="FI561" s="120"/>
      <c r="FJ561" s="120"/>
      <c r="FK561" s="120"/>
      <c r="FL561" s="120"/>
      <c r="FM561" s="120"/>
      <c r="FN561" s="120"/>
      <c r="FO561" s="120"/>
      <c r="FP561" s="120"/>
      <c r="FQ561" s="120"/>
      <c r="FR561" s="120"/>
      <c r="FS561" s="120"/>
      <c r="FT561" s="120"/>
      <c r="FU561" s="120"/>
      <c r="FV561" s="120"/>
      <c r="FW561" s="120"/>
      <c r="FX561" s="120"/>
      <c r="FY561" s="120"/>
      <c r="FZ561" s="120"/>
      <c r="GA561" s="120"/>
      <c r="GB561" s="120"/>
      <c r="GC561" s="120"/>
      <c r="GD561" s="120"/>
      <c r="GE561" s="120"/>
      <c r="GF561" s="120"/>
      <c r="GG561" s="120"/>
      <c r="GH561" s="120"/>
      <c r="GI561" s="120"/>
      <c r="GJ561" s="120"/>
      <c r="GK561" s="120"/>
      <c r="GL561" s="120"/>
      <c r="GM561" s="120"/>
      <c r="GN561" s="120"/>
      <c r="GO561" s="120"/>
      <c r="GP561" s="120"/>
      <c r="GQ561" s="120"/>
      <c r="GR561" s="120"/>
      <c r="GS561" s="120"/>
      <c r="GT561" s="120"/>
      <c r="GU561" s="120"/>
      <c r="GV561" s="120"/>
      <c r="GW561" s="120"/>
      <c r="GX561" s="120"/>
      <c r="GY561" s="120"/>
      <c r="GZ561" s="120"/>
      <c r="HA561" s="120"/>
      <c r="HB561" s="120"/>
      <c r="HC561" s="120"/>
      <c r="HD561" s="120"/>
      <c r="HE561" s="120"/>
      <c r="HF561" s="120"/>
      <c r="HG561" s="120"/>
      <c r="HH561" s="120"/>
      <c r="HI561" s="120"/>
      <c r="HJ561" s="120"/>
      <c r="HK561" s="120"/>
      <c r="HL561" s="120"/>
      <c r="HM561" s="120"/>
      <c r="HN561" s="120"/>
      <c r="HO561" s="120"/>
      <c r="HP561" s="120"/>
      <c r="HQ561" s="120"/>
      <c r="HR561" s="120"/>
      <c r="HS561" s="120"/>
      <c r="HT561" s="120"/>
      <c r="HU561" s="120"/>
      <c r="HV561" s="120"/>
      <c r="HW561" s="120"/>
      <c r="HX561" s="120"/>
      <c r="HY561" s="120"/>
      <c r="HZ561" s="120"/>
      <c r="IA561" s="120"/>
      <c r="IB561" s="120"/>
      <c r="IC561" s="120"/>
      <c r="ID561" s="120"/>
      <c r="IE561" s="120"/>
      <c r="IF561" s="120"/>
      <c r="IG561" s="120"/>
      <c r="IH561" s="120"/>
      <c r="II561" s="120"/>
      <c r="IJ561" s="120"/>
      <c r="IK561" s="120"/>
      <c r="IL561" s="120"/>
      <c r="IM561" s="120"/>
      <c r="IN561" s="120"/>
      <c r="IO561" s="120"/>
      <c r="IP561" s="120"/>
      <c r="IQ561" s="120"/>
      <c r="IR561" s="120"/>
      <c r="IS561" s="120"/>
      <c r="IT561" s="120"/>
      <c r="IU561" s="120"/>
    </row>
    <row r="562" spans="1:9" ht="12.75">
      <c r="A562" s="332" t="s">
        <v>1637</v>
      </c>
      <c r="B562" s="504" t="s">
        <v>4530</v>
      </c>
      <c r="C562" s="331" t="s">
        <v>2246</v>
      </c>
      <c r="D562" s="331">
        <v>30</v>
      </c>
      <c r="E562" s="505" t="s">
        <v>4518</v>
      </c>
      <c r="F562" s="201" t="s">
        <v>4520</v>
      </c>
      <c r="G562" s="186" t="s">
        <v>1871</v>
      </c>
      <c r="H562" s="331" t="s">
        <v>2252</v>
      </c>
      <c r="I562" s="331" t="s">
        <v>2128</v>
      </c>
    </row>
    <row r="563" spans="1:9" ht="12.75">
      <c r="A563" s="332" t="s">
        <v>1637</v>
      </c>
      <c r="B563" s="331" t="s">
        <v>2248</v>
      </c>
      <c r="C563" s="331" t="s">
        <v>2246</v>
      </c>
      <c r="D563" s="331">
        <v>30</v>
      </c>
      <c r="E563" s="505" t="s">
        <v>4519</v>
      </c>
      <c r="F563" s="201" t="s">
        <v>4521</v>
      </c>
      <c r="G563" s="186" t="s">
        <v>1872</v>
      </c>
      <c r="H563" s="331" t="s">
        <v>2252</v>
      </c>
      <c r="I563" s="331" t="s">
        <v>2128</v>
      </c>
    </row>
    <row r="564" spans="1:9" ht="12.75">
      <c r="A564" s="332" t="s">
        <v>1637</v>
      </c>
      <c r="B564" s="331" t="s">
        <v>2250</v>
      </c>
      <c r="C564" s="331" t="s">
        <v>2246</v>
      </c>
      <c r="D564" s="331">
        <v>15</v>
      </c>
      <c r="E564" s="186" t="s">
        <v>4522</v>
      </c>
      <c r="F564" s="201" t="s">
        <v>4523</v>
      </c>
      <c r="G564" s="186" t="s">
        <v>1871</v>
      </c>
      <c r="H564" s="331" t="s">
        <v>2252</v>
      </c>
      <c r="I564" s="331" t="s">
        <v>1258</v>
      </c>
    </row>
    <row r="565" spans="1:9" ht="12.75">
      <c r="A565" s="332" t="s">
        <v>1637</v>
      </c>
      <c r="B565" s="331" t="s">
        <v>2250</v>
      </c>
      <c r="C565" s="331" t="s">
        <v>2246</v>
      </c>
      <c r="D565" s="331">
        <v>15</v>
      </c>
      <c r="E565" s="186" t="s">
        <v>4526</v>
      </c>
      <c r="F565" s="201" t="s">
        <v>4527</v>
      </c>
      <c r="G565" s="186" t="s">
        <v>1872</v>
      </c>
      <c r="H565" s="331" t="s">
        <v>2252</v>
      </c>
      <c r="I565" s="331" t="s">
        <v>1258</v>
      </c>
    </row>
    <row r="566" spans="1:9" ht="12.75">
      <c r="A566" s="332" t="s">
        <v>1637</v>
      </c>
      <c r="B566" s="331" t="s">
        <v>2248</v>
      </c>
      <c r="C566" s="331" t="s">
        <v>2246</v>
      </c>
      <c r="D566" s="331">
        <v>30</v>
      </c>
      <c r="E566" s="186" t="s">
        <v>4524</v>
      </c>
      <c r="F566" s="201" t="s">
        <v>4525</v>
      </c>
      <c r="G566" s="186" t="s">
        <v>1871</v>
      </c>
      <c r="H566" s="331" t="s">
        <v>2252</v>
      </c>
      <c r="I566" s="331" t="s">
        <v>1258</v>
      </c>
    </row>
    <row r="567" spans="1:9" ht="12.75">
      <c r="A567" s="332" t="s">
        <v>1637</v>
      </c>
      <c r="B567" s="331" t="s">
        <v>2248</v>
      </c>
      <c r="C567" s="331" t="s">
        <v>2246</v>
      </c>
      <c r="D567" s="331">
        <v>30</v>
      </c>
      <c r="E567" s="503" t="s">
        <v>4528</v>
      </c>
      <c r="F567" s="200" t="s">
        <v>4529</v>
      </c>
      <c r="G567" s="187" t="s">
        <v>1872</v>
      </c>
      <c r="H567" s="331" t="s">
        <v>2252</v>
      </c>
      <c r="I567" s="331" t="s">
        <v>1258</v>
      </c>
    </row>
    <row r="568" spans="1:9" ht="12.75">
      <c r="A568" s="508" t="s">
        <v>1637</v>
      </c>
      <c r="B568" s="504" t="s">
        <v>4531</v>
      </c>
      <c r="C568" s="504" t="s">
        <v>2246</v>
      </c>
      <c r="D568" s="331">
        <v>30</v>
      </c>
      <c r="E568" s="503" t="s">
        <v>4512</v>
      </c>
      <c r="F568" s="200" t="s">
        <v>4532</v>
      </c>
      <c r="G568" s="503" t="s">
        <v>1871</v>
      </c>
      <c r="H568" s="504" t="s">
        <v>1639</v>
      </c>
      <c r="I568" s="504" t="s">
        <v>2128</v>
      </c>
    </row>
    <row r="569" spans="1:9" ht="12.75">
      <c r="A569" s="508" t="s">
        <v>1637</v>
      </c>
      <c r="B569" s="504" t="s">
        <v>2248</v>
      </c>
      <c r="C569" s="504" t="s">
        <v>2246</v>
      </c>
      <c r="D569" s="331">
        <v>30</v>
      </c>
      <c r="E569" s="503" t="s">
        <v>4513</v>
      </c>
      <c r="F569" s="200" t="s">
        <v>4533</v>
      </c>
      <c r="G569" s="503" t="s">
        <v>1872</v>
      </c>
      <c r="H569" s="504" t="s">
        <v>1639</v>
      </c>
      <c r="I569" s="504" t="s">
        <v>2128</v>
      </c>
    </row>
    <row r="570" spans="1:9" ht="12.75">
      <c r="A570" s="508" t="s">
        <v>1637</v>
      </c>
      <c r="B570" s="504" t="s">
        <v>2250</v>
      </c>
      <c r="C570" s="504" t="s">
        <v>2246</v>
      </c>
      <c r="D570" s="331">
        <v>15</v>
      </c>
      <c r="E570" s="503" t="s">
        <v>4514</v>
      </c>
      <c r="F570" s="200" t="s">
        <v>4534</v>
      </c>
      <c r="G570" s="503" t="s">
        <v>1871</v>
      </c>
      <c r="H570" s="504" t="s">
        <v>1639</v>
      </c>
      <c r="I570" s="504" t="s">
        <v>1258</v>
      </c>
    </row>
    <row r="571" spans="1:9" ht="12.75">
      <c r="A571" s="508" t="s">
        <v>1637</v>
      </c>
      <c r="B571" s="504" t="s">
        <v>2250</v>
      </c>
      <c r="C571" s="504" t="s">
        <v>2246</v>
      </c>
      <c r="D571" s="331">
        <v>15</v>
      </c>
      <c r="E571" s="503" t="s">
        <v>4516</v>
      </c>
      <c r="F571" s="200" t="s">
        <v>4535</v>
      </c>
      <c r="G571" s="503" t="s">
        <v>1872</v>
      </c>
      <c r="H571" s="504" t="s">
        <v>1639</v>
      </c>
      <c r="I571" s="504" t="s">
        <v>1258</v>
      </c>
    </row>
    <row r="572" spans="1:9" ht="12.75">
      <c r="A572" s="508" t="s">
        <v>1637</v>
      </c>
      <c r="B572" s="504" t="s">
        <v>2248</v>
      </c>
      <c r="C572" s="504" t="s">
        <v>2246</v>
      </c>
      <c r="D572" s="331">
        <v>30</v>
      </c>
      <c r="E572" s="503" t="s">
        <v>4515</v>
      </c>
      <c r="F572" s="200" t="s">
        <v>4536</v>
      </c>
      <c r="G572" s="503" t="s">
        <v>1871</v>
      </c>
      <c r="H572" s="504" t="s">
        <v>1639</v>
      </c>
      <c r="I572" s="504" t="s">
        <v>1258</v>
      </c>
    </row>
    <row r="573" spans="1:9" ht="12.75">
      <c r="A573" s="508" t="s">
        <v>1637</v>
      </c>
      <c r="B573" s="504" t="s">
        <v>2248</v>
      </c>
      <c r="C573" s="504" t="s">
        <v>2246</v>
      </c>
      <c r="D573" s="331">
        <v>30</v>
      </c>
      <c r="E573" s="503" t="s">
        <v>4517</v>
      </c>
      <c r="F573" s="200" t="s">
        <v>4537</v>
      </c>
      <c r="G573" s="503" t="s">
        <v>1872</v>
      </c>
      <c r="H573" s="504" t="s">
        <v>1639</v>
      </c>
      <c r="I573" s="504" t="s">
        <v>1258</v>
      </c>
    </row>
    <row r="574" spans="1:9" ht="12.75">
      <c r="A574" s="508" t="s">
        <v>1637</v>
      </c>
      <c r="B574" s="340" t="s">
        <v>1627</v>
      </c>
      <c r="C574" s="331">
        <v>9</v>
      </c>
      <c r="D574" s="331"/>
      <c r="E574" s="187" t="s">
        <v>4510</v>
      </c>
      <c r="F574" s="200" t="s">
        <v>4511</v>
      </c>
      <c r="G574" s="187"/>
      <c r="H574" s="504" t="s">
        <v>2252</v>
      </c>
      <c r="I574" s="504" t="s">
        <v>1226</v>
      </c>
    </row>
    <row r="575" spans="1:9" ht="12.75">
      <c r="A575" s="508" t="s">
        <v>1637</v>
      </c>
      <c r="B575" s="340"/>
      <c r="C575" s="331">
        <v>9</v>
      </c>
      <c r="D575" s="331"/>
      <c r="E575" s="187" t="s">
        <v>4504</v>
      </c>
      <c r="F575" s="200" t="s">
        <v>4505</v>
      </c>
      <c r="G575" s="187"/>
      <c r="H575" s="504" t="s">
        <v>1639</v>
      </c>
      <c r="I575" s="504" t="s">
        <v>1226</v>
      </c>
    </row>
    <row r="576" spans="1:9" ht="12.75">
      <c r="A576" s="332" t="s">
        <v>1637</v>
      </c>
      <c r="B576" s="340" t="s">
        <v>1627</v>
      </c>
      <c r="C576" s="331">
        <v>8</v>
      </c>
      <c r="D576" s="331"/>
      <c r="E576" s="186" t="s">
        <v>4538</v>
      </c>
      <c r="F576" s="201" t="s">
        <v>4539</v>
      </c>
      <c r="G576" s="187"/>
      <c r="H576" s="331" t="s">
        <v>2252</v>
      </c>
      <c r="I576" s="504" t="s">
        <v>4076</v>
      </c>
    </row>
    <row r="577" spans="1:255" ht="12.75">
      <c r="A577" s="59"/>
      <c r="B577" s="60"/>
      <c r="C577" s="61"/>
      <c r="D577" s="61"/>
      <c r="E577" s="62"/>
      <c r="F577" s="63"/>
      <c r="G577" s="61"/>
      <c r="H577" s="61"/>
      <c r="I577" s="61"/>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56"/>
      <c r="AW577" s="56"/>
      <c r="AX577" s="56"/>
      <c r="AY577" s="56"/>
      <c r="AZ577" s="56"/>
      <c r="BA577" s="56"/>
      <c r="BB577" s="56"/>
      <c r="BC577" s="56"/>
      <c r="BD577" s="56"/>
      <c r="BE577" s="56"/>
      <c r="BF577" s="56"/>
      <c r="BG577" s="56"/>
      <c r="BH577" s="56"/>
      <c r="BI577" s="56"/>
      <c r="BJ577" s="56"/>
      <c r="BK577" s="56"/>
      <c r="BL577" s="56"/>
      <c r="BM577" s="56"/>
      <c r="BN577" s="56"/>
      <c r="BO577" s="56"/>
      <c r="BP577" s="56"/>
      <c r="BQ577" s="56"/>
      <c r="BR577" s="56"/>
      <c r="BS577" s="56"/>
      <c r="BT577" s="56"/>
      <c r="BU577" s="56"/>
      <c r="BV577" s="56"/>
      <c r="BW577" s="56"/>
      <c r="BX577" s="56"/>
      <c r="BY577" s="56"/>
      <c r="BZ577" s="56"/>
      <c r="CA577" s="56"/>
      <c r="CB577" s="56"/>
      <c r="CC577" s="56"/>
      <c r="CD577" s="56"/>
      <c r="CE577" s="56"/>
      <c r="CF577" s="56"/>
      <c r="CG577" s="56"/>
      <c r="CH577" s="56"/>
      <c r="CI577" s="56"/>
      <c r="CJ577" s="56"/>
      <c r="CK577" s="56"/>
      <c r="CL577" s="56"/>
      <c r="CM577" s="56"/>
      <c r="CN577" s="56"/>
      <c r="CO577" s="56"/>
      <c r="CP577" s="56"/>
      <c r="CQ577" s="56"/>
      <c r="CR577" s="56"/>
      <c r="CS577" s="56"/>
      <c r="CT577" s="56"/>
      <c r="CU577" s="56"/>
      <c r="CV577" s="56"/>
      <c r="CW577" s="56"/>
      <c r="CX577" s="56"/>
      <c r="CY577" s="56"/>
      <c r="CZ577" s="56"/>
      <c r="DA577" s="56"/>
      <c r="DB577" s="56"/>
      <c r="DC577" s="56"/>
      <c r="DD577" s="56"/>
      <c r="DE577" s="56"/>
      <c r="DF577" s="56"/>
      <c r="DG577" s="56"/>
      <c r="DH577" s="56"/>
      <c r="DI577" s="56"/>
      <c r="DJ577" s="56"/>
      <c r="DK577" s="56"/>
      <c r="DL577" s="56"/>
      <c r="DM577" s="56"/>
      <c r="DN577" s="56"/>
      <c r="DO577" s="56"/>
      <c r="DP577" s="56"/>
      <c r="DQ577" s="56"/>
      <c r="DR577" s="56"/>
      <c r="DS577" s="56"/>
      <c r="DT577" s="56"/>
      <c r="DU577" s="56"/>
      <c r="DV577" s="56"/>
      <c r="DW577" s="56"/>
      <c r="DX577" s="56"/>
      <c r="DY577" s="56"/>
      <c r="DZ577" s="56"/>
      <c r="EA577" s="56"/>
      <c r="EB577" s="56"/>
      <c r="EC577" s="56"/>
      <c r="ED577" s="56"/>
      <c r="EE577" s="56"/>
      <c r="EF577" s="56"/>
      <c r="EG577" s="56"/>
      <c r="EH577" s="56"/>
      <c r="EI577" s="56"/>
      <c r="EJ577" s="56"/>
      <c r="EK577" s="56"/>
      <c r="EL577" s="56"/>
      <c r="EM577" s="56"/>
      <c r="EN577" s="56"/>
      <c r="EO577" s="56"/>
      <c r="EP577" s="56"/>
      <c r="EQ577" s="56"/>
      <c r="ER577" s="56"/>
      <c r="ES577" s="56"/>
      <c r="ET577" s="56"/>
      <c r="EU577" s="56"/>
      <c r="EV577" s="56"/>
      <c r="EW577" s="56"/>
      <c r="EX577" s="56"/>
      <c r="EY577" s="56"/>
      <c r="EZ577" s="56"/>
      <c r="FA577" s="56"/>
      <c r="FB577" s="56"/>
      <c r="FC577" s="56"/>
      <c r="FD577" s="56"/>
      <c r="FE577" s="56"/>
      <c r="FF577" s="56"/>
      <c r="FG577" s="56"/>
      <c r="FH577" s="56"/>
      <c r="FI577" s="56"/>
      <c r="FJ577" s="56"/>
      <c r="FK577" s="56"/>
      <c r="FL577" s="56"/>
      <c r="FM577" s="56"/>
      <c r="FN577" s="56"/>
      <c r="FO577" s="56"/>
      <c r="FP577" s="56"/>
      <c r="FQ577" s="56"/>
      <c r="FR577" s="56"/>
      <c r="FS577" s="56"/>
      <c r="FT577" s="56"/>
      <c r="FU577" s="56"/>
      <c r="FV577" s="56"/>
      <c r="FW577" s="56"/>
      <c r="FX577" s="56"/>
      <c r="FY577" s="56"/>
      <c r="FZ577" s="56"/>
      <c r="GA577" s="56"/>
      <c r="GB577" s="56"/>
      <c r="GC577" s="56"/>
      <c r="GD577" s="56"/>
      <c r="GE577" s="56"/>
      <c r="GF577" s="56"/>
      <c r="GG577" s="56"/>
      <c r="GH577" s="56"/>
      <c r="GI577" s="56"/>
      <c r="GJ577" s="56"/>
      <c r="GK577" s="56"/>
      <c r="GL577" s="56"/>
      <c r="GM577" s="56"/>
      <c r="GN577" s="56"/>
      <c r="GO577" s="56"/>
      <c r="GP577" s="56"/>
      <c r="GQ577" s="56"/>
      <c r="GR577" s="56"/>
      <c r="GS577" s="56"/>
      <c r="GT577" s="56"/>
      <c r="GU577" s="56"/>
      <c r="GV577" s="56"/>
      <c r="GW577" s="56"/>
      <c r="GX577" s="56"/>
      <c r="GY577" s="56"/>
      <c r="GZ577" s="56"/>
      <c r="HA577" s="56"/>
      <c r="HB577" s="56"/>
      <c r="HC577" s="56"/>
      <c r="HD577" s="56"/>
      <c r="HE577" s="56"/>
      <c r="HF577" s="56"/>
      <c r="HG577" s="56"/>
      <c r="HH577" s="56"/>
      <c r="HI577" s="56"/>
      <c r="HJ577" s="56"/>
      <c r="HK577" s="56"/>
      <c r="HL577" s="56"/>
      <c r="HM577" s="56"/>
      <c r="HN577" s="56"/>
      <c r="HO577" s="56"/>
      <c r="HP577" s="56"/>
      <c r="HQ577" s="56"/>
      <c r="HR577" s="56"/>
      <c r="HS577" s="56"/>
      <c r="HT577" s="56"/>
      <c r="HU577" s="56"/>
      <c r="HV577" s="56"/>
      <c r="HW577" s="56"/>
      <c r="HX577" s="56"/>
      <c r="HY577" s="56"/>
      <c r="HZ577" s="56"/>
      <c r="IA577" s="56"/>
      <c r="IB577" s="56"/>
      <c r="IC577" s="56"/>
      <c r="ID577" s="56"/>
      <c r="IE577" s="56"/>
      <c r="IF577" s="56"/>
      <c r="IG577" s="56"/>
      <c r="IH577" s="56"/>
      <c r="II577" s="56"/>
      <c r="IJ577" s="56"/>
      <c r="IK577" s="56"/>
      <c r="IL577" s="56"/>
      <c r="IM577" s="56"/>
      <c r="IN577" s="56"/>
      <c r="IO577" s="56"/>
      <c r="IP577" s="56"/>
      <c r="IQ577" s="56"/>
      <c r="IR577" s="56"/>
      <c r="IS577" s="56"/>
      <c r="IT577" s="56"/>
      <c r="IU577" s="56"/>
    </row>
    <row r="578" spans="1:9" ht="12.75">
      <c r="A578" s="332" t="s">
        <v>4</v>
      </c>
      <c r="B578" s="340" t="s">
        <v>2252</v>
      </c>
      <c r="C578" s="331">
        <v>5</v>
      </c>
      <c r="D578" s="331">
        <v>350</v>
      </c>
      <c r="E578" s="187" t="str">
        <f>"65051460AE01A00"</f>
        <v>65051460AE01A00</v>
      </c>
      <c r="F578" s="200" t="s">
        <v>3003</v>
      </c>
      <c r="G578" s="186" t="s">
        <v>1871</v>
      </c>
      <c r="H578" s="331" t="s">
        <v>2252</v>
      </c>
      <c r="I578" s="331" t="s">
        <v>1255</v>
      </c>
    </row>
    <row r="579" spans="1:9" ht="12.75">
      <c r="A579" s="332" t="s">
        <v>4</v>
      </c>
      <c r="B579" s="340"/>
      <c r="C579" s="331">
        <v>5</v>
      </c>
      <c r="D579" s="331">
        <v>350</v>
      </c>
      <c r="E579" s="187" t="str">
        <f>"65051460AE02A00"</f>
        <v>65051460AE02A00</v>
      </c>
      <c r="F579" s="200" t="s">
        <v>3004</v>
      </c>
      <c r="G579" s="186" t="s">
        <v>1872</v>
      </c>
      <c r="H579" s="331" t="s">
        <v>2252</v>
      </c>
      <c r="I579" s="331" t="s">
        <v>1255</v>
      </c>
    </row>
    <row r="580" spans="1:9" ht="12.75">
      <c r="A580" s="332" t="s">
        <v>4</v>
      </c>
      <c r="B580" s="340" t="s">
        <v>1639</v>
      </c>
      <c r="C580" s="331">
        <v>5</v>
      </c>
      <c r="D580" s="331">
        <v>350</v>
      </c>
      <c r="E580" s="186" t="str">
        <f>"65051459AE01A00"</f>
        <v>65051459AE01A00</v>
      </c>
      <c r="F580" s="201" t="s">
        <v>3005</v>
      </c>
      <c r="G580" s="186" t="s">
        <v>1871</v>
      </c>
      <c r="H580" s="331" t="s">
        <v>1639</v>
      </c>
      <c r="I580" s="331" t="s">
        <v>1255</v>
      </c>
    </row>
    <row r="581" spans="1:9" ht="12.75">
      <c r="A581" s="332" t="s">
        <v>4</v>
      </c>
      <c r="B581" s="331"/>
      <c r="C581" s="331">
        <v>5</v>
      </c>
      <c r="D581" s="331">
        <v>350</v>
      </c>
      <c r="E581" s="187" t="str">
        <f>"65051459AE02A00"</f>
        <v>65051459AE02A00</v>
      </c>
      <c r="F581" s="200" t="s">
        <v>3006</v>
      </c>
      <c r="G581" s="186" t="s">
        <v>1872</v>
      </c>
      <c r="H581" s="331" t="s">
        <v>1639</v>
      </c>
      <c r="I581" s="331" t="s">
        <v>1255</v>
      </c>
    </row>
    <row r="582" spans="1:9" ht="12.75">
      <c r="A582" s="332" t="s">
        <v>4</v>
      </c>
      <c r="B582" s="331" t="s">
        <v>2248</v>
      </c>
      <c r="C582" s="331" t="s">
        <v>2246</v>
      </c>
      <c r="D582" s="331">
        <v>170</v>
      </c>
      <c r="E582" s="187" t="str">
        <f>"65052591AE01A24"</f>
        <v>65052591AE01A24</v>
      </c>
      <c r="F582" s="200" t="s">
        <v>3007</v>
      </c>
      <c r="G582" s="187" t="s">
        <v>1871</v>
      </c>
      <c r="H582" s="331" t="s">
        <v>2247</v>
      </c>
      <c r="I582" s="331" t="s">
        <v>2128</v>
      </c>
    </row>
    <row r="583" spans="1:9" ht="12.75">
      <c r="A583" s="332" t="s">
        <v>4</v>
      </c>
      <c r="B583" s="331" t="s">
        <v>2248</v>
      </c>
      <c r="C583" s="331" t="s">
        <v>2246</v>
      </c>
      <c r="D583" s="331">
        <v>170</v>
      </c>
      <c r="E583" s="186" t="str">
        <f>"65052591AE02A24"</f>
        <v>65052591AE02A24</v>
      </c>
      <c r="F583" s="201" t="s">
        <v>3008</v>
      </c>
      <c r="G583" s="187" t="s">
        <v>1872</v>
      </c>
      <c r="H583" s="331" t="s">
        <v>2247</v>
      </c>
      <c r="I583" s="331" t="s">
        <v>2128</v>
      </c>
    </row>
    <row r="584" spans="1:9" ht="12.75">
      <c r="A584" s="332" t="s">
        <v>4</v>
      </c>
      <c r="B584" s="331" t="s">
        <v>2250</v>
      </c>
      <c r="C584" s="331" t="s">
        <v>2246</v>
      </c>
      <c r="D584" s="331">
        <v>85</v>
      </c>
      <c r="E584" s="187" t="s">
        <v>3009</v>
      </c>
      <c r="F584" s="200" t="s">
        <v>3010</v>
      </c>
      <c r="G584" s="186" t="s">
        <v>1871</v>
      </c>
      <c r="H584" s="331" t="s">
        <v>2247</v>
      </c>
      <c r="I584" s="331" t="s">
        <v>1258</v>
      </c>
    </row>
    <row r="585" spans="1:9" ht="12.75">
      <c r="A585" s="332" t="s">
        <v>4</v>
      </c>
      <c r="B585" s="331" t="s">
        <v>2250</v>
      </c>
      <c r="C585" s="331" t="s">
        <v>2246</v>
      </c>
      <c r="D585" s="331">
        <v>85</v>
      </c>
      <c r="E585" s="187" t="s">
        <v>3011</v>
      </c>
      <c r="F585" s="200" t="s">
        <v>3012</v>
      </c>
      <c r="G585" s="186" t="s">
        <v>1872</v>
      </c>
      <c r="H585" s="331" t="s">
        <v>2247</v>
      </c>
      <c r="I585" s="331" t="s">
        <v>1258</v>
      </c>
    </row>
    <row r="586" spans="1:9" ht="12.75">
      <c r="A586" s="332" t="s">
        <v>4</v>
      </c>
      <c r="B586" s="331" t="s">
        <v>2248</v>
      </c>
      <c r="C586" s="331" t="s">
        <v>2246</v>
      </c>
      <c r="D586" s="331">
        <v>170</v>
      </c>
      <c r="E586" s="186" t="s">
        <v>3013</v>
      </c>
      <c r="F586" s="201" t="s">
        <v>3014</v>
      </c>
      <c r="G586" s="186" t="s">
        <v>1871</v>
      </c>
      <c r="H586" s="331" t="s">
        <v>2247</v>
      </c>
      <c r="I586" s="331" t="s">
        <v>1258</v>
      </c>
    </row>
    <row r="587" spans="1:9" ht="12.75">
      <c r="A587" s="332" t="s">
        <v>4</v>
      </c>
      <c r="B587" s="331" t="s">
        <v>2248</v>
      </c>
      <c r="C587" s="331" t="s">
        <v>2246</v>
      </c>
      <c r="D587" s="331">
        <v>170</v>
      </c>
      <c r="E587" s="187" t="s">
        <v>3015</v>
      </c>
      <c r="F587" s="200" t="s">
        <v>3016</v>
      </c>
      <c r="G587" s="186" t="s">
        <v>1872</v>
      </c>
      <c r="H587" s="331" t="s">
        <v>2247</v>
      </c>
      <c r="I587" s="331" t="s">
        <v>1258</v>
      </c>
    </row>
    <row r="588" spans="1:9" ht="12.75">
      <c r="A588" s="332" t="s">
        <v>4</v>
      </c>
      <c r="B588" s="340" t="s">
        <v>1627</v>
      </c>
      <c r="C588" s="331">
        <v>5</v>
      </c>
      <c r="D588" s="331"/>
      <c r="E588" s="187" t="s">
        <v>1800</v>
      </c>
      <c r="F588" s="200" t="s">
        <v>1801</v>
      </c>
      <c r="G588" s="331"/>
      <c r="H588" s="331" t="s">
        <v>1639</v>
      </c>
      <c r="I588" s="331" t="s">
        <v>1226</v>
      </c>
    </row>
    <row r="589" spans="1:9" ht="12.75">
      <c r="A589" s="332" t="s">
        <v>4</v>
      </c>
      <c r="B589" s="331"/>
      <c r="C589" s="331">
        <v>5</v>
      </c>
      <c r="D589" s="331"/>
      <c r="E589" s="186" t="s">
        <v>1802</v>
      </c>
      <c r="F589" s="201" t="s">
        <v>1803</v>
      </c>
      <c r="G589" s="331"/>
      <c r="H589" s="331" t="s">
        <v>2252</v>
      </c>
      <c r="I589" s="331" t="s">
        <v>1226</v>
      </c>
    </row>
    <row r="590" spans="1:9" ht="12.75">
      <c r="A590" s="332" t="s">
        <v>4</v>
      </c>
      <c r="B590" s="331"/>
      <c r="C590" s="331">
        <v>5</v>
      </c>
      <c r="D590" s="331"/>
      <c r="E590" s="187" t="s">
        <v>400</v>
      </c>
      <c r="F590" s="200" t="s">
        <v>400</v>
      </c>
      <c r="G590" s="331"/>
      <c r="H590" s="331" t="s">
        <v>2247</v>
      </c>
      <c r="I590" s="331" t="s">
        <v>1902</v>
      </c>
    </row>
    <row r="591" spans="1:255" ht="12.75">
      <c r="A591" s="59"/>
      <c r="B591" s="60"/>
      <c r="C591" s="61"/>
      <c r="D591" s="61"/>
      <c r="E591" s="62"/>
      <c r="F591" s="63"/>
      <c r="G591" s="61"/>
      <c r="H591" s="61"/>
      <c r="I591" s="61"/>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c r="AS591" s="56"/>
      <c r="AT591" s="56"/>
      <c r="AU591" s="56"/>
      <c r="AV591" s="56"/>
      <c r="AW591" s="56"/>
      <c r="AX591" s="56"/>
      <c r="AY591" s="56"/>
      <c r="AZ591" s="56"/>
      <c r="BA591" s="56"/>
      <c r="BB591" s="56"/>
      <c r="BC591" s="56"/>
      <c r="BD591" s="56"/>
      <c r="BE591" s="56"/>
      <c r="BF591" s="56"/>
      <c r="BG591" s="56"/>
      <c r="BH591" s="56"/>
      <c r="BI591" s="56"/>
      <c r="BJ591" s="56"/>
      <c r="BK591" s="56"/>
      <c r="BL591" s="56"/>
      <c r="BM591" s="56"/>
      <c r="BN591" s="56"/>
      <c r="BO591" s="56"/>
      <c r="BP591" s="56"/>
      <c r="BQ591" s="56"/>
      <c r="BR591" s="56"/>
      <c r="BS591" s="56"/>
      <c r="BT591" s="56"/>
      <c r="BU591" s="56"/>
      <c r="BV591" s="56"/>
      <c r="BW591" s="56"/>
      <c r="BX591" s="56"/>
      <c r="BY591" s="56"/>
      <c r="BZ591" s="56"/>
      <c r="CA591" s="56"/>
      <c r="CB591" s="56"/>
      <c r="CC591" s="56"/>
      <c r="CD591" s="56"/>
      <c r="CE591" s="56"/>
      <c r="CF591" s="56"/>
      <c r="CG591" s="56"/>
      <c r="CH591" s="56"/>
      <c r="CI591" s="56"/>
      <c r="CJ591" s="56"/>
      <c r="CK591" s="56"/>
      <c r="CL591" s="56"/>
      <c r="CM591" s="56"/>
      <c r="CN591" s="56"/>
      <c r="CO591" s="56"/>
      <c r="CP591" s="56"/>
      <c r="CQ591" s="56"/>
      <c r="CR591" s="56"/>
      <c r="CS591" s="56"/>
      <c r="CT591" s="56"/>
      <c r="CU591" s="56"/>
      <c r="CV591" s="56"/>
      <c r="CW591" s="56"/>
      <c r="CX591" s="56"/>
      <c r="CY591" s="56"/>
      <c r="CZ591" s="56"/>
      <c r="DA591" s="56"/>
      <c r="DB591" s="56"/>
      <c r="DC591" s="56"/>
      <c r="DD591" s="56"/>
      <c r="DE591" s="56"/>
      <c r="DF591" s="56"/>
      <c r="DG591" s="56"/>
      <c r="DH591" s="56"/>
      <c r="DI591" s="56"/>
      <c r="DJ591" s="56"/>
      <c r="DK591" s="56"/>
      <c r="DL591" s="56"/>
      <c r="DM591" s="56"/>
      <c r="DN591" s="56"/>
      <c r="DO591" s="56"/>
      <c r="DP591" s="56"/>
      <c r="DQ591" s="56"/>
      <c r="DR591" s="56"/>
      <c r="DS591" s="56"/>
      <c r="DT591" s="56"/>
      <c r="DU591" s="56"/>
      <c r="DV591" s="56"/>
      <c r="DW591" s="56"/>
      <c r="DX591" s="56"/>
      <c r="DY591" s="56"/>
      <c r="DZ591" s="56"/>
      <c r="EA591" s="56"/>
      <c r="EB591" s="56"/>
      <c r="EC591" s="56"/>
      <c r="ED591" s="56"/>
      <c r="EE591" s="56"/>
      <c r="EF591" s="56"/>
      <c r="EG591" s="56"/>
      <c r="EH591" s="56"/>
      <c r="EI591" s="56"/>
      <c r="EJ591" s="56"/>
      <c r="EK591" s="56"/>
      <c r="EL591" s="56"/>
      <c r="EM591" s="56"/>
      <c r="EN591" s="56"/>
      <c r="EO591" s="56"/>
      <c r="EP591" s="56"/>
      <c r="EQ591" s="56"/>
      <c r="ER591" s="56"/>
      <c r="ES591" s="56"/>
      <c r="ET591" s="56"/>
      <c r="EU591" s="56"/>
      <c r="EV591" s="56"/>
      <c r="EW591" s="56"/>
      <c r="EX591" s="56"/>
      <c r="EY591" s="56"/>
      <c r="EZ591" s="56"/>
      <c r="FA591" s="56"/>
      <c r="FB591" s="56"/>
      <c r="FC591" s="56"/>
      <c r="FD591" s="56"/>
      <c r="FE591" s="56"/>
      <c r="FF591" s="56"/>
      <c r="FG591" s="56"/>
      <c r="FH591" s="56"/>
      <c r="FI591" s="56"/>
      <c r="FJ591" s="56"/>
      <c r="FK591" s="56"/>
      <c r="FL591" s="56"/>
      <c r="FM591" s="56"/>
      <c r="FN591" s="56"/>
      <c r="FO591" s="56"/>
      <c r="FP591" s="56"/>
      <c r="FQ591" s="56"/>
      <c r="FR591" s="56"/>
      <c r="FS591" s="56"/>
      <c r="FT591" s="56"/>
      <c r="FU591" s="56"/>
      <c r="FV591" s="56"/>
      <c r="FW591" s="56"/>
      <c r="FX591" s="56"/>
      <c r="FY591" s="56"/>
      <c r="FZ591" s="56"/>
      <c r="GA591" s="56"/>
      <c r="GB591" s="56"/>
      <c r="GC591" s="56"/>
      <c r="GD591" s="56"/>
      <c r="GE591" s="56"/>
      <c r="GF591" s="56"/>
      <c r="GG591" s="56"/>
      <c r="GH591" s="56"/>
      <c r="GI591" s="56"/>
      <c r="GJ591" s="56"/>
      <c r="GK591" s="56"/>
      <c r="GL591" s="56"/>
      <c r="GM591" s="56"/>
      <c r="GN591" s="56"/>
      <c r="GO591" s="56"/>
      <c r="GP591" s="56"/>
      <c r="GQ591" s="56"/>
      <c r="GR591" s="56"/>
      <c r="GS591" s="56"/>
      <c r="GT591" s="56"/>
      <c r="GU591" s="56"/>
      <c r="GV591" s="56"/>
      <c r="GW591" s="56"/>
      <c r="GX591" s="56"/>
      <c r="GY591" s="56"/>
      <c r="GZ591" s="56"/>
      <c r="HA591" s="56"/>
      <c r="HB591" s="56"/>
      <c r="HC591" s="56"/>
      <c r="HD591" s="56"/>
      <c r="HE591" s="56"/>
      <c r="HF591" s="56"/>
      <c r="HG591" s="56"/>
      <c r="HH591" s="56"/>
      <c r="HI591" s="56"/>
      <c r="HJ591" s="56"/>
      <c r="HK591" s="56"/>
      <c r="HL591" s="56"/>
      <c r="HM591" s="56"/>
      <c r="HN591" s="56"/>
      <c r="HO591" s="56"/>
      <c r="HP591" s="56"/>
      <c r="HQ591" s="56"/>
      <c r="HR591" s="56"/>
      <c r="HS591" s="56"/>
      <c r="HT591" s="56"/>
      <c r="HU591" s="56"/>
      <c r="HV591" s="56"/>
      <c r="HW591" s="56"/>
      <c r="HX591" s="56"/>
      <c r="HY591" s="56"/>
      <c r="HZ591" s="56"/>
      <c r="IA591" s="56"/>
      <c r="IB591" s="56"/>
      <c r="IC591" s="56"/>
      <c r="ID591" s="56"/>
      <c r="IE591" s="56"/>
      <c r="IF591" s="56"/>
      <c r="IG591" s="56"/>
      <c r="IH591" s="56"/>
      <c r="II591" s="56"/>
      <c r="IJ591" s="56"/>
      <c r="IK591" s="56"/>
      <c r="IL591" s="56"/>
      <c r="IM591" s="56"/>
      <c r="IN591" s="56"/>
      <c r="IO591" s="56"/>
      <c r="IP591" s="56"/>
      <c r="IQ591" s="56"/>
      <c r="IR591" s="56"/>
      <c r="IS591" s="56"/>
      <c r="IT591" s="56"/>
      <c r="IU591" s="56"/>
    </row>
    <row r="592" spans="1:255" ht="12.75">
      <c r="A592" s="70" t="s">
        <v>1223</v>
      </c>
      <c r="B592" s="340" t="s">
        <v>2252</v>
      </c>
      <c r="C592" s="55">
        <v>8</v>
      </c>
      <c r="D592" s="55">
        <v>500</v>
      </c>
      <c r="E592" s="187" t="s">
        <v>3498</v>
      </c>
      <c r="F592" s="200" t="s">
        <v>2017</v>
      </c>
      <c r="G592" s="187" t="s">
        <v>1871</v>
      </c>
      <c r="H592" s="55" t="s">
        <v>2252</v>
      </c>
      <c r="I592" s="71" t="s">
        <v>1255</v>
      </c>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c r="AS592" s="56"/>
      <c r="AT592" s="56"/>
      <c r="AU592" s="56"/>
      <c r="AV592" s="56"/>
      <c r="AW592" s="56"/>
      <c r="AX592" s="56"/>
      <c r="AY592" s="56"/>
      <c r="AZ592" s="56"/>
      <c r="BA592" s="56"/>
      <c r="BB592" s="56"/>
      <c r="BC592" s="56"/>
      <c r="BD592" s="56"/>
      <c r="BE592" s="56"/>
      <c r="BF592" s="56"/>
      <c r="BG592" s="56"/>
      <c r="BH592" s="56"/>
      <c r="BI592" s="56"/>
      <c r="BJ592" s="56"/>
      <c r="BK592" s="56"/>
      <c r="BL592" s="56"/>
      <c r="BM592" s="56"/>
      <c r="BN592" s="56"/>
      <c r="BO592" s="56"/>
      <c r="BP592" s="56"/>
      <c r="BQ592" s="56"/>
      <c r="BR592" s="56"/>
      <c r="BS592" s="56"/>
      <c r="BT592" s="56"/>
      <c r="BU592" s="56"/>
      <c r="BV592" s="56"/>
      <c r="BW592" s="56"/>
      <c r="BX592" s="56"/>
      <c r="BY592" s="56"/>
      <c r="BZ592" s="56"/>
      <c r="CA592" s="56"/>
      <c r="CB592" s="56"/>
      <c r="CC592" s="56"/>
      <c r="CD592" s="56"/>
      <c r="CE592" s="56"/>
      <c r="CF592" s="56"/>
      <c r="CG592" s="56"/>
      <c r="CH592" s="56"/>
      <c r="CI592" s="56"/>
      <c r="CJ592" s="56"/>
      <c r="CK592" s="56"/>
      <c r="CL592" s="56"/>
      <c r="CM592" s="56"/>
      <c r="CN592" s="56"/>
      <c r="CO592" s="56"/>
      <c r="CP592" s="56"/>
      <c r="CQ592" s="56"/>
      <c r="CR592" s="56"/>
      <c r="CS592" s="56"/>
      <c r="CT592" s="56"/>
      <c r="CU592" s="56"/>
      <c r="CV592" s="56"/>
      <c r="CW592" s="56"/>
      <c r="CX592" s="56"/>
      <c r="CY592" s="56"/>
      <c r="CZ592" s="56"/>
      <c r="DA592" s="56"/>
      <c r="DB592" s="56"/>
      <c r="DC592" s="56"/>
      <c r="DD592" s="56"/>
      <c r="DE592" s="56"/>
      <c r="DF592" s="56"/>
      <c r="DG592" s="56"/>
      <c r="DH592" s="56"/>
      <c r="DI592" s="56"/>
      <c r="DJ592" s="56"/>
      <c r="DK592" s="56"/>
      <c r="DL592" s="56"/>
      <c r="DM592" s="56"/>
      <c r="DN592" s="56"/>
      <c r="DO592" s="56"/>
      <c r="DP592" s="56"/>
      <c r="DQ592" s="56"/>
      <c r="DR592" s="56"/>
      <c r="DS592" s="56"/>
      <c r="DT592" s="56"/>
      <c r="DU592" s="56"/>
      <c r="DV592" s="56"/>
      <c r="DW592" s="56"/>
      <c r="DX592" s="56"/>
      <c r="DY592" s="56"/>
      <c r="DZ592" s="56"/>
      <c r="EA592" s="56"/>
      <c r="EB592" s="56"/>
      <c r="EC592" s="56"/>
      <c r="ED592" s="56"/>
      <c r="EE592" s="56"/>
      <c r="EF592" s="56"/>
      <c r="EG592" s="56"/>
      <c r="EH592" s="56"/>
      <c r="EI592" s="56"/>
      <c r="EJ592" s="56"/>
      <c r="EK592" s="56"/>
      <c r="EL592" s="56"/>
      <c r="EM592" s="56"/>
      <c r="EN592" s="56"/>
      <c r="EO592" s="56"/>
      <c r="EP592" s="56"/>
      <c r="EQ592" s="56"/>
      <c r="ER592" s="56"/>
      <c r="ES592" s="56"/>
      <c r="ET592" s="56"/>
      <c r="EU592" s="56"/>
      <c r="EV592" s="56"/>
      <c r="EW592" s="56"/>
      <c r="EX592" s="56"/>
      <c r="EY592" s="56"/>
      <c r="EZ592" s="56"/>
      <c r="FA592" s="56"/>
      <c r="FB592" s="56"/>
      <c r="FC592" s="56"/>
      <c r="FD592" s="56"/>
      <c r="FE592" s="56"/>
      <c r="FF592" s="56"/>
      <c r="FG592" s="56"/>
      <c r="FH592" s="56"/>
      <c r="FI592" s="56"/>
      <c r="FJ592" s="56"/>
      <c r="FK592" s="56"/>
      <c r="FL592" s="56"/>
      <c r="FM592" s="56"/>
      <c r="FN592" s="56"/>
      <c r="FO592" s="56"/>
      <c r="FP592" s="56"/>
      <c r="FQ592" s="56"/>
      <c r="FR592" s="56"/>
      <c r="FS592" s="56"/>
      <c r="FT592" s="56"/>
      <c r="FU592" s="56"/>
      <c r="FV592" s="56"/>
      <c r="FW592" s="56"/>
      <c r="FX592" s="56"/>
      <c r="FY592" s="56"/>
      <c r="FZ592" s="56"/>
      <c r="GA592" s="56"/>
      <c r="GB592" s="56"/>
      <c r="GC592" s="56"/>
      <c r="GD592" s="56"/>
      <c r="GE592" s="56"/>
      <c r="GF592" s="56"/>
      <c r="GG592" s="56"/>
      <c r="GH592" s="56"/>
      <c r="GI592" s="56"/>
      <c r="GJ592" s="56"/>
      <c r="GK592" s="56"/>
      <c r="GL592" s="56"/>
      <c r="GM592" s="56"/>
      <c r="GN592" s="56"/>
      <c r="GO592" s="56"/>
      <c r="GP592" s="56"/>
      <c r="GQ592" s="56"/>
      <c r="GR592" s="56"/>
      <c r="GS592" s="56"/>
      <c r="GT592" s="56"/>
      <c r="GU592" s="56"/>
      <c r="GV592" s="56"/>
      <c r="GW592" s="56"/>
      <c r="GX592" s="56"/>
      <c r="GY592" s="56"/>
      <c r="GZ592" s="56"/>
      <c r="HA592" s="56"/>
      <c r="HB592" s="56"/>
      <c r="HC592" s="56"/>
      <c r="HD592" s="56"/>
      <c r="HE592" s="56"/>
      <c r="HF592" s="56"/>
      <c r="HG592" s="56"/>
      <c r="HH592" s="56"/>
      <c r="HI592" s="56"/>
      <c r="HJ592" s="56"/>
      <c r="HK592" s="56"/>
      <c r="HL592" s="56"/>
      <c r="HM592" s="56"/>
      <c r="HN592" s="56"/>
      <c r="HO592" s="56"/>
      <c r="HP592" s="56"/>
      <c r="HQ592" s="56"/>
      <c r="HR592" s="56"/>
      <c r="HS592" s="56"/>
      <c r="HT592" s="56"/>
      <c r="HU592" s="56"/>
      <c r="HV592" s="56"/>
      <c r="HW592" s="56"/>
      <c r="HX592" s="56"/>
      <c r="HY592" s="56"/>
      <c r="HZ592" s="56"/>
      <c r="IA592" s="56"/>
      <c r="IB592" s="56"/>
      <c r="IC592" s="56"/>
      <c r="ID592" s="56"/>
      <c r="IE592" s="56"/>
      <c r="IF592" s="56"/>
      <c r="IG592" s="56"/>
      <c r="IH592" s="56"/>
      <c r="II592" s="56"/>
      <c r="IJ592" s="56"/>
      <c r="IK592" s="56"/>
      <c r="IL592" s="56"/>
      <c r="IM592" s="56"/>
      <c r="IN592" s="56"/>
      <c r="IO592" s="56"/>
      <c r="IP592" s="56"/>
      <c r="IQ592" s="56"/>
      <c r="IR592" s="56"/>
      <c r="IS592" s="56"/>
      <c r="IT592" s="56"/>
      <c r="IU592" s="56"/>
    </row>
    <row r="593" spans="1:255" ht="12.75">
      <c r="A593" s="57" t="s">
        <v>1223</v>
      </c>
      <c r="B593" s="340"/>
      <c r="C593" s="55">
        <v>8</v>
      </c>
      <c r="D593" s="55">
        <v>500</v>
      </c>
      <c r="E593" s="187" t="s">
        <v>3499</v>
      </c>
      <c r="F593" s="200" t="s">
        <v>2018</v>
      </c>
      <c r="G593" s="187" t="s">
        <v>1872</v>
      </c>
      <c r="H593" s="55" t="s">
        <v>2252</v>
      </c>
      <c r="I593" s="55" t="s">
        <v>1255</v>
      </c>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c r="AS593" s="56"/>
      <c r="AT593" s="56"/>
      <c r="AU593" s="56"/>
      <c r="AV593" s="56"/>
      <c r="AW593" s="56"/>
      <c r="AX593" s="56"/>
      <c r="AY593" s="56"/>
      <c r="AZ593" s="56"/>
      <c r="BA593" s="56"/>
      <c r="BB593" s="56"/>
      <c r="BC593" s="56"/>
      <c r="BD593" s="56"/>
      <c r="BE593" s="56"/>
      <c r="BF593" s="56"/>
      <c r="BG593" s="56"/>
      <c r="BH593" s="56"/>
      <c r="BI593" s="56"/>
      <c r="BJ593" s="56"/>
      <c r="BK593" s="56"/>
      <c r="BL593" s="56"/>
      <c r="BM593" s="56"/>
      <c r="BN593" s="56"/>
      <c r="BO593" s="56"/>
      <c r="BP593" s="56"/>
      <c r="BQ593" s="56"/>
      <c r="BR593" s="56"/>
      <c r="BS593" s="56"/>
      <c r="BT593" s="56"/>
      <c r="BU593" s="56"/>
      <c r="BV593" s="56"/>
      <c r="BW593" s="56"/>
      <c r="BX593" s="56"/>
      <c r="BY593" s="56"/>
      <c r="BZ593" s="56"/>
      <c r="CA593" s="56"/>
      <c r="CB593" s="56"/>
      <c r="CC593" s="56"/>
      <c r="CD593" s="56"/>
      <c r="CE593" s="56"/>
      <c r="CF593" s="56"/>
      <c r="CG593" s="56"/>
      <c r="CH593" s="56"/>
      <c r="CI593" s="56"/>
      <c r="CJ593" s="56"/>
      <c r="CK593" s="56"/>
      <c r="CL593" s="56"/>
      <c r="CM593" s="56"/>
      <c r="CN593" s="56"/>
      <c r="CO593" s="56"/>
      <c r="CP593" s="56"/>
      <c r="CQ593" s="56"/>
      <c r="CR593" s="56"/>
      <c r="CS593" s="56"/>
      <c r="CT593" s="56"/>
      <c r="CU593" s="56"/>
      <c r="CV593" s="56"/>
      <c r="CW593" s="56"/>
      <c r="CX593" s="56"/>
      <c r="CY593" s="56"/>
      <c r="CZ593" s="56"/>
      <c r="DA593" s="56"/>
      <c r="DB593" s="56"/>
      <c r="DC593" s="56"/>
      <c r="DD593" s="56"/>
      <c r="DE593" s="56"/>
      <c r="DF593" s="56"/>
      <c r="DG593" s="56"/>
      <c r="DH593" s="56"/>
      <c r="DI593" s="56"/>
      <c r="DJ593" s="56"/>
      <c r="DK593" s="56"/>
      <c r="DL593" s="56"/>
      <c r="DM593" s="56"/>
      <c r="DN593" s="56"/>
      <c r="DO593" s="56"/>
      <c r="DP593" s="56"/>
      <c r="DQ593" s="56"/>
      <c r="DR593" s="56"/>
      <c r="DS593" s="56"/>
      <c r="DT593" s="56"/>
      <c r="DU593" s="56"/>
      <c r="DV593" s="56"/>
      <c r="DW593" s="56"/>
      <c r="DX593" s="56"/>
      <c r="DY593" s="56"/>
      <c r="DZ593" s="56"/>
      <c r="EA593" s="56"/>
      <c r="EB593" s="56"/>
      <c r="EC593" s="56"/>
      <c r="ED593" s="56"/>
      <c r="EE593" s="56"/>
      <c r="EF593" s="56"/>
      <c r="EG593" s="56"/>
      <c r="EH593" s="56"/>
      <c r="EI593" s="56"/>
      <c r="EJ593" s="56"/>
      <c r="EK593" s="56"/>
      <c r="EL593" s="56"/>
      <c r="EM593" s="56"/>
      <c r="EN593" s="56"/>
      <c r="EO593" s="56"/>
      <c r="EP593" s="56"/>
      <c r="EQ593" s="56"/>
      <c r="ER593" s="56"/>
      <c r="ES593" s="56"/>
      <c r="ET593" s="56"/>
      <c r="EU593" s="56"/>
      <c r="EV593" s="56"/>
      <c r="EW593" s="56"/>
      <c r="EX593" s="56"/>
      <c r="EY593" s="56"/>
      <c r="EZ593" s="56"/>
      <c r="FA593" s="56"/>
      <c r="FB593" s="56"/>
      <c r="FC593" s="56"/>
      <c r="FD593" s="56"/>
      <c r="FE593" s="56"/>
      <c r="FF593" s="56"/>
      <c r="FG593" s="56"/>
      <c r="FH593" s="56"/>
      <c r="FI593" s="56"/>
      <c r="FJ593" s="56"/>
      <c r="FK593" s="56"/>
      <c r="FL593" s="56"/>
      <c r="FM593" s="56"/>
      <c r="FN593" s="56"/>
      <c r="FO593" s="56"/>
      <c r="FP593" s="56"/>
      <c r="FQ593" s="56"/>
      <c r="FR593" s="56"/>
      <c r="FS593" s="56"/>
      <c r="FT593" s="56"/>
      <c r="FU593" s="56"/>
      <c r="FV593" s="56"/>
      <c r="FW593" s="56"/>
      <c r="FX593" s="56"/>
      <c r="FY593" s="56"/>
      <c r="FZ593" s="56"/>
      <c r="GA593" s="56"/>
      <c r="GB593" s="56"/>
      <c r="GC593" s="56"/>
      <c r="GD593" s="56"/>
      <c r="GE593" s="56"/>
      <c r="GF593" s="56"/>
      <c r="GG593" s="56"/>
      <c r="GH593" s="56"/>
      <c r="GI593" s="56"/>
      <c r="GJ593" s="56"/>
      <c r="GK593" s="56"/>
      <c r="GL593" s="56"/>
      <c r="GM593" s="56"/>
      <c r="GN593" s="56"/>
      <c r="GO593" s="56"/>
      <c r="GP593" s="56"/>
      <c r="GQ593" s="56"/>
      <c r="GR593" s="56"/>
      <c r="GS593" s="56"/>
      <c r="GT593" s="56"/>
      <c r="GU593" s="56"/>
      <c r="GV593" s="56"/>
      <c r="GW593" s="56"/>
      <c r="GX593" s="56"/>
      <c r="GY593" s="56"/>
      <c r="GZ593" s="56"/>
      <c r="HA593" s="56"/>
      <c r="HB593" s="56"/>
      <c r="HC593" s="56"/>
      <c r="HD593" s="56"/>
      <c r="HE593" s="56"/>
      <c r="HF593" s="56"/>
      <c r="HG593" s="56"/>
      <c r="HH593" s="56"/>
      <c r="HI593" s="56"/>
      <c r="HJ593" s="56"/>
      <c r="HK593" s="56"/>
      <c r="HL593" s="56"/>
      <c r="HM593" s="56"/>
      <c r="HN593" s="56"/>
      <c r="HO593" s="56"/>
      <c r="HP593" s="56"/>
      <c r="HQ593" s="56"/>
      <c r="HR593" s="56"/>
      <c r="HS593" s="56"/>
      <c r="HT593" s="56"/>
      <c r="HU593" s="56"/>
      <c r="HV593" s="56"/>
      <c r="HW593" s="56"/>
      <c r="HX593" s="56"/>
      <c r="HY593" s="56"/>
      <c r="HZ593" s="56"/>
      <c r="IA593" s="56"/>
      <c r="IB593" s="56"/>
      <c r="IC593" s="56"/>
      <c r="ID593" s="56"/>
      <c r="IE593" s="56"/>
      <c r="IF593" s="56"/>
      <c r="IG593" s="56"/>
      <c r="IH593" s="56"/>
      <c r="II593" s="56"/>
      <c r="IJ593" s="56"/>
      <c r="IK593" s="56"/>
      <c r="IL593" s="56"/>
      <c r="IM593" s="56"/>
      <c r="IN593" s="56"/>
      <c r="IO593" s="56"/>
      <c r="IP593" s="56"/>
      <c r="IQ593" s="56"/>
      <c r="IR593" s="56"/>
      <c r="IS593" s="56"/>
      <c r="IT593" s="56"/>
      <c r="IU593" s="56"/>
    </row>
    <row r="594" spans="1:255" ht="12.75">
      <c r="A594" s="57" t="s">
        <v>1223</v>
      </c>
      <c r="B594" s="58" t="s">
        <v>3347</v>
      </c>
      <c r="C594" s="55" t="s">
        <v>2246</v>
      </c>
      <c r="D594" s="55">
        <v>250</v>
      </c>
      <c r="E594" s="186" t="s">
        <v>3501</v>
      </c>
      <c r="F594" s="201" t="s">
        <v>2019</v>
      </c>
      <c r="G594" s="186" t="s">
        <v>1871</v>
      </c>
      <c r="H594" s="55" t="s">
        <v>2252</v>
      </c>
      <c r="I594" s="55" t="s">
        <v>2128</v>
      </c>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c r="AS594" s="56"/>
      <c r="AT594" s="56"/>
      <c r="AU594" s="56"/>
      <c r="AV594" s="56"/>
      <c r="AW594" s="56"/>
      <c r="AX594" s="56"/>
      <c r="AY594" s="56"/>
      <c r="AZ594" s="56"/>
      <c r="BA594" s="56"/>
      <c r="BB594" s="56"/>
      <c r="BC594" s="56"/>
      <c r="BD594" s="56"/>
      <c r="BE594" s="56"/>
      <c r="BF594" s="56"/>
      <c r="BG594" s="56"/>
      <c r="BH594" s="56"/>
      <c r="BI594" s="56"/>
      <c r="BJ594" s="56"/>
      <c r="BK594" s="56"/>
      <c r="BL594" s="56"/>
      <c r="BM594" s="56"/>
      <c r="BN594" s="56"/>
      <c r="BO594" s="56"/>
      <c r="BP594" s="56"/>
      <c r="BQ594" s="56"/>
      <c r="BR594" s="56"/>
      <c r="BS594" s="56"/>
      <c r="BT594" s="56"/>
      <c r="BU594" s="56"/>
      <c r="BV594" s="56"/>
      <c r="BW594" s="56"/>
      <c r="BX594" s="56"/>
      <c r="BY594" s="56"/>
      <c r="BZ594" s="56"/>
      <c r="CA594" s="56"/>
      <c r="CB594" s="56"/>
      <c r="CC594" s="56"/>
      <c r="CD594" s="56"/>
      <c r="CE594" s="56"/>
      <c r="CF594" s="56"/>
      <c r="CG594" s="56"/>
      <c r="CH594" s="56"/>
      <c r="CI594" s="56"/>
      <c r="CJ594" s="56"/>
      <c r="CK594" s="56"/>
      <c r="CL594" s="56"/>
      <c r="CM594" s="56"/>
      <c r="CN594" s="56"/>
      <c r="CO594" s="56"/>
      <c r="CP594" s="56"/>
      <c r="CQ594" s="56"/>
      <c r="CR594" s="56"/>
      <c r="CS594" s="56"/>
      <c r="CT594" s="56"/>
      <c r="CU594" s="56"/>
      <c r="CV594" s="56"/>
      <c r="CW594" s="56"/>
      <c r="CX594" s="56"/>
      <c r="CY594" s="56"/>
      <c r="CZ594" s="56"/>
      <c r="DA594" s="56"/>
      <c r="DB594" s="56"/>
      <c r="DC594" s="56"/>
      <c r="DD594" s="56"/>
      <c r="DE594" s="56"/>
      <c r="DF594" s="56"/>
      <c r="DG594" s="56"/>
      <c r="DH594" s="56"/>
      <c r="DI594" s="56"/>
      <c r="DJ594" s="56"/>
      <c r="DK594" s="56"/>
      <c r="DL594" s="56"/>
      <c r="DM594" s="56"/>
      <c r="DN594" s="56"/>
      <c r="DO594" s="56"/>
      <c r="DP594" s="56"/>
      <c r="DQ594" s="56"/>
      <c r="DR594" s="56"/>
      <c r="DS594" s="56"/>
      <c r="DT594" s="56"/>
      <c r="DU594" s="56"/>
      <c r="DV594" s="56"/>
      <c r="DW594" s="56"/>
      <c r="DX594" s="56"/>
      <c r="DY594" s="56"/>
      <c r="DZ594" s="56"/>
      <c r="EA594" s="56"/>
      <c r="EB594" s="56"/>
      <c r="EC594" s="56"/>
      <c r="ED594" s="56"/>
      <c r="EE594" s="56"/>
      <c r="EF594" s="56"/>
      <c r="EG594" s="56"/>
      <c r="EH594" s="56"/>
      <c r="EI594" s="56"/>
      <c r="EJ594" s="56"/>
      <c r="EK594" s="56"/>
      <c r="EL594" s="56"/>
      <c r="EM594" s="56"/>
      <c r="EN594" s="56"/>
      <c r="EO594" s="56"/>
      <c r="EP594" s="56"/>
      <c r="EQ594" s="56"/>
      <c r="ER594" s="56"/>
      <c r="ES594" s="56"/>
      <c r="ET594" s="56"/>
      <c r="EU594" s="56"/>
      <c r="EV594" s="56"/>
      <c r="EW594" s="56"/>
      <c r="EX594" s="56"/>
      <c r="EY594" s="56"/>
      <c r="EZ594" s="56"/>
      <c r="FA594" s="56"/>
      <c r="FB594" s="56"/>
      <c r="FC594" s="56"/>
      <c r="FD594" s="56"/>
      <c r="FE594" s="56"/>
      <c r="FF594" s="56"/>
      <c r="FG594" s="56"/>
      <c r="FH594" s="56"/>
      <c r="FI594" s="56"/>
      <c r="FJ594" s="56"/>
      <c r="FK594" s="56"/>
      <c r="FL594" s="56"/>
      <c r="FM594" s="56"/>
      <c r="FN594" s="56"/>
      <c r="FO594" s="56"/>
      <c r="FP594" s="56"/>
      <c r="FQ594" s="56"/>
      <c r="FR594" s="56"/>
      <c r="FS594" s="56"/>
      <c r="FT594" s="56"/>
      <c r="FU594" s="56"/>
      <c r="FV594" s="56"/>
      <c r="FW594" s="56"/>
      <c r="FX594" s="56"/>
      <c r="FY594" s="56"/>
      <c r="FZ594" s="56"/>
      <c r="GA594" s="56"/>
      <c r="GB594" s="56"/>
      <c r="GC594" s="56"/>
      <c r="GD594" s="56"/>
      <c r="GE594" s="56"/>
      <c r="GF594" s="56"/>
      <c r="GG594" s="56"/>
      <c r="GH594" s="56"/>
      <c r="GI594" s="56"/>
      <c r="GJ594" s="56"/>
      <c r="GK594" s="56"/>
      <c r="GL594" s="56"/>
      <c r="GM594" s="56"/>
      <c r="GN594" s="56"/>
      <c r="GO594" s="56"/>
      <c r="GP594" s="56"/>
      <c r="GQ594" s="56"/>
      <c r="GR594" s="56"/>
      <c r="GS594" s="56"/>
      <c r="GT594" s="56"/>
      <c r="GU594" s="56"/>
      <c r="GV594" s="56"/>
      <c r="GW594" s="56"/>
      <c r="GX594" s="56"/>
      <c r="GY594" s="56"/>
      <c r="GZ594" s="56"/>
      <c r="HA594" s="56"/>
      <c r="HB594" s="56"/>
      <c r="HC594" s="56"/>
      <c r="HD594" s="56"/>
      <c r="HE594" s="56"/>
      <c r="HF594" s="56"/>
      <c r="HG594" s="56"/>
      <c r="HH594" s="56"/>
      <c r="HI594" s="56"/>
      <c r="HJ594" s="56"/>
      <c r="HK594" s="56"/>
      <c r="HL594" s="56"/>
      <c r="HM594" s="56"/>
      <c r="HN594" s="56"/>
      <c r="HO594" s="56"/>
      <c r="HP594" s="56"/>
      <c r="HQ594" s="56"/>
      <c r="HR594" s="56"/>
      <c r="HS594" s="56"/>
      <c r="HT594" s="56"/>
      <c r="HU594" s="56"/>
      <c r="HV594" s="56"/>
      <c r="HW594" s="56"/>
      <c r="HX594" s="56"/>
      <c r="HY594" s="56"/>
      <c r="HZ594" s="56"/>
      <c r="IA594" s="56"/>
      <c r="IB594" s="56"/>
      <c r="IC594" s="56"/>
      <c r="ID594" s="56"/>
      <c r="IE594" s="56"/>
      <c r="IF594" s="56"/>
      <c r="IG594" s="56"/>
      <c r="IH594" s="56"/>
      <c r="II594" s="56"/>
      <c r="IJ594" s="56"/>
      <c r="IK594" s="56"/>
      <c r="IL594" s="56"/>
      <c r="IM594" s="56"/>
      <c r="IN594" s="56"/>
      <c r="IO594" s="56"/>
      <c r="IP594" s="56"/>
      <c r="IQ594" s="56"/>
      <c r="IR594" s="56"/>
      <c r="IS594" s="56"/>
      <c r="IT594" s="56"/>
      <c r="IU594" s="56"/>
    </row>
    <row r="595" spans="1:255" ht="12.75">
      <c r="A595" s="57" t="s">
        <v>1223</v>
      </c>
      <c r="B595" s="58" t="s">
        <v>3347</v>
      </c>
      <c r="C595" s="55" t="s">
        <v>2246</v>
      </c>
      <c r="D595" s="55">
        <v>250</v>
      </c>
      <c r="E595" s="186" t="s">
        <v>3502</v>
      </c>
      <c r="F595" s="201" t="s">
        <v>2020</v>
      </c>
      <c r="G595" s="186" t="s">
        <v>1872</v>
      </c>
      <c r="H595" s="55" t="s">
        <v>2252</v>
      </c>
      <c r="I595" s="55" t="s">
        <v>2128</v>
      </c>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c r="AS595" s="56"/>
      <c r="AT595" s="56"/>
      <c r="AU595" s="56"/>
      <c r="AV595" s="56"/>
      <c r="AW595" s="56"/>
      <c r="AX595" s="56"/>
      <c r="AY595" s="56"/>
      <c r="AZ595" s="56"/>
      <c r="BA595" s="56"/>
      <c r="BB595" s="56"/>
      <c r="BC595" s="56"/>
      <c r="BD595" s="56"/>
      <c r="BE595" s="56"/>
      <c r="BF595" s="56"/>
      <c r="BG595" s="56"/>
      <c r="BH595" s="56"/>
      <c r="BI595" s="56"/>
      <c r="BJ595" s="56"/>
      <c r="BK595" s="56"/>
      <c r="BL595" s="56"/>
      <c r="BM595" s="56"/>
      <c r="BN595" s="56"/>
      <c r="BO595" s="56"/>
      <c r="BP595" s="56"/>
      <c r="BQ595" s="56"/>
      <c r="BR595" s="56"/>
      <c r="BS595" s="56"/>
      <c r="BT595" s="56"/>
      <c r="BU595" s="56"/>
      <c r="BV595" s="56"/>
      <c r="BW595" s="56"/>
      <c r="BX595" s="56"/>
      <c r="BY595" s="56"/>
      <c r="BZ595" s="56"/>
      <c r="CA595" s="56"/>
      <c r="CB595" s="56"/>
      <c r="CC595" s="56"/>
      <c r="CD595" s="56"/>
      <c r="CE595" s="56"/>
      <c r="CF595" s="56"/>
      <c r="CG595" s="56"/>
      <c r="CH595" s="56"/>
      <c r="CI595" s="56"/>
      <c r="CJ595" s="56"/>
      <c r="CK595" s="56"/>
      <c r="CL595" s="56"/>
      <c r="CM595" s="56"/>
      <c r="CN595" s="56"/>
      <c r="CO595" s="56"/>
      <c r="CP595" s="56"/>
      <c r="CQ595" s="56"/>
      <c r="CR595" s="56"/>
      <c r="CS595" s="56"/>
      <c r="CT595" s="56"/>
      <c r="CU595" s="56"/>
      <c r="CV595" s="56"/>
      <c r="CW595" s="56"/>
      <c r="CX595" s="56"/>
      <c r="CY595" s="56"/>
      <c r="CZ595" s="56"/>
      <c r="DA595" s="56"/>
      <c r="DB595" s="56"/>
      <c r="DC595" s="56"/>
      <c r="DD595" s="56"/>
      <c r="DE595" s="56"/>
      <c r="DF595" s="56"/>
      <c r="DG595" s="56"/>
      <c r="DH595" s="56"/>
      <c r="DI595" s="56"/>
      <c r="DJ595" s="56"/>
      <c r="DK595" s="56"/>
      <c r="DL595" s="56"/>
      <c r="DM595" s="56"/>
      <c r="DN595" s="56"/>
      <c r="DO595" s="56"/>
      <c r="DP595" s="56"/>
      <c r="DQ595" s="56"/>
      <c r="DR595" s="56"/>
      <c r="DS595" s="56"/>
      <c r="DT595" s="56"/>
      <c r="DU595" s="56"/>
      <c r="DV595" s="56"/>
      <c r="DW595" s="56"/>
      <c r="DX595" s="56"/>
      <c r="DY595" s="56"/>
      <c r="DZ595" s="56"/>
      <c r="EA595" s="56"/>
      <c r="EB595" s="56"/>
      <c r="EC595" s="56"/>
      <c r="ED595" s="56"/>
      <c r="EE595" s="56"/>
      <c r="EF595" s="56"/>
      <c r="EG595" s="56"/>
      <c r="EH595" s="56"/>
      <c r="EI595" s="56"/>
      <c r="EJ595" s="56"/>
      <c r="EK595" s="56"/>
      <c r="EL595" s="56"/>
      <c r="EM595" s="56"/>
      <c r="EN595" s="56"/>
      <c r="EO595" s="56"/>
      <c r="EP595" s="56"/>
      <c r="EQ595" s="56"/>
      <c r="ER595" s="56"/>
      <c r="ES595" s="56"/>
      <c r="ET595" s="56"/>
      <c r="EU595" s="56"/>
      <c r="EV595" s="56"/>
      <c r="EW595" s="56"/>
      <c r="EX595" s="56"/>
      <c r="EY595" s="56"/>
      <c r="EZ595" s="56"/>
      <c r="FA595" s="56"/>
      <c r="FB595" s="56"/>
      <c r="FC595" s="56"/>
      <c r="FD595" s="56"/>
      <c r="FE595" s="56"/>
      <c r="FF595" s="56"/>
      <c r="FG595" s="56"/>
      <c r="FH595" s="56"/>
      <c r="FI595" s="56"/>
      <c r="FJ595" s="56"/>
      <c r="FK595" s="56"/>
      <c r="FL595" s="56"/>
      <c r="FM595" s="56"/>
      <c r="FN595" s="56"/>
      <c r="FO595" s="56"/>
      <c r="FP595" s="56"/>
      <c r="FQ595" s="56"/>
      <c r="FR595" s="56"/>
      <c r="FS595" s="56"/>
      <c r="FT595" s="56"/>
      <c r="FU595" s="56"/>
      <c r="FV595" s="56"/>
      <c r="FW595" s="56"/>
      <c r="FX595" s="56"/>
      <c r="FY595" s="56"/>
      <c r="FZ595" s="56"/>
      <c r="GA595" s="56"/>
      <c r="GB595" s="56"/>
      <c r="GC595" s="56"/>
      <c r="GD595" s="56"/>
      <c r="GE595" s="56"/>
      <c r="GF595" s="56"/>
      <c r="GG595" s="56"/>
      <c r="GH595" s="56"/>
      <c r="GI595" s="56"/>
      <c r="GJ595" s="56"/>
      <c r="GK595" s="56"/>
      <c r="GL595" s="56"/>
      <c r="GM595" s="56"/>
      <c r="GN595" s="56"/>
      <c r="GO595" s="56"/>
      <c r="GP595" s="56"/>
      <c r="GQ595" s="56"/>
      <c r="GR595" s="56"/>
      <c r="GS595" s="56"/>
      <c r="GT595" s="56"/>
      <c r="GU595" s="56"/>
      <c r="GV595" s="56"/>
      <c r="GW595" s="56"/>
      <c r="GX595" s="56"/>
      <c r="GY595" s="56"/>
      <c r="GZ595" s="56"/>
      <c r="HA595" s="56"/>
      <c r="HB595" s="56"/>
      <c r="HC595" s="56"/>
      <c r="HD595" s="56"/>
      <c r="HE595" s="56"/>
      <c r="HF595" s="56"/>
      <c r="HG595" s="56"/>
      <c r="HH595" s="56"/>
      <c r="HI595" s="56"/>
      <c r="HJ595" s="56"/>
      <c r="HK595" s="56"/>
      <c r="HL595" s="56"/>
      <c r="HM595" s="56"/>
      <c r="HN595" s="56"/>
      <c r="HO595" s="56"/>
      <c r="HP595" s="56"/>
      <c r="HQ595" s="56"/>
      <c r="HR595" s="56"/>
      <c r="HS595" s="56"/>
      <c r="HT595" s="56"/>
      <c r="HU595" s="56"/>
      <c r="HV595" s="56"/>
      <c r="HW595" s="56"/>
      <c r="HX595" s="56"/>
      <c r="HY595" s="56"/>
      <c r="HZ595" s="56"/>
      <c r="IA595" s="56"/>
      <c r="IB595" s="56"/>
      <c r="IC595" s="56"/>
      <c r="ID595" s="56"/>
      <c r="IE595" s="56"/>
      <c r="IF595" s="56"/>
      <c r="IG595" s="56"/>
      <c r="IH595" s="56"/>
      <c r="II595" s="56"/>
      <c r="IJ595" s="56"/>
      <c r="IK595" s="56"/>
      <c r="IL595" s="56"/>
      <c r="IM595" s="56"/>
      <c r="IN595" s="56"/>
      <c r="IO595" s="56"/>
      <c r="IP595" s="56"/>
      <c r="IQ595" s="56"/>
      <c r="IR595" s="56"/>
      <c r="IS595" s="56"/>
      <c r="IT595" s="56"/>
      <c r="IU595" s="56"/>
    </row>
    <row r="596" spans="1:255" ht="12.75">
      <c r="A596" s="57" t="s">
        <v>1223</v>
      </c>
      <c r="B596" s="58" t="s">
        <v>1259</v>
      </c>
      <c r="C596" s="55" t="s">
        <v>2246</v>
      </c>
      <c r="D596" s="55">
        <v>125</v>
      </c>
      <c r="E596" s="186" t="s">
        <v>3503</v>
      </c>
      <c r="F596" s="201" t="s">
        <v>2021</v>
      </c>
      <c r="G596" s="186" t="s">
        <v>1871</v>
      </c>
      <c r="H596" s="55" t="s">
        <v>2252</v>
      </c>
      <c r="I596" s="55" t="s">
        <v>1258</v>
      </c>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c r="AS596" s="56"/>
      <c r="AT596" s="56"/>
      <c r="AU596" s="56"/>
      <c r="AV596" s="56"/>
      <c r="AW596" s="56"/>
      <c r="AX596" s="56"/>
      <c r="AY596" s="56"/>
      <c r="AZ596" s="56"/>
      <c r="BA596" s="56"/>
      <c r="BB596" s="56"/>
      <c r="BC596" s="56"/>
      <c r="BD596" s="56"/>
      <c r="BE596" s="56"/>
      <c r="BF596" s="56"/>
      <c r="BG596" s="56"/>
      <c r="BH596" s="56"/>
      <c r="BI596" s="56"/>
      <c r="BJ596" s="56"/>
      <c r="BK596" s="56"/>
      <c r="BL596" s="56"/>
      <c r="BM596" s="56"/>
      <c r="BN596" s="56"/>
      <c r="BO596" s="56"/>
      <c r="BP596" s="56"/>
      <c r="BQ596" s="56"/>
      <c r="BR596" s="56"/>
      <c r="BS596" s="56"/>
      <c r="BT596" s="56"/>
      <c r="BU596" s="56"/>
      <c r="BV596" s="56"/>
      <c r="BW596" s="56"/>
      <c r="BX596" s="56"/>
      <c r="BY596" s="56"/>
      <c r="BZ596" s="56"/>
      <c r="CA596" s="56"/>
      <c r="CB596" s="56"/>
      <c r="CC596" s="56"/>
      <c r="CD596" s="56"/>
      <c r="CE596" s="56"/>
      <c r="CF596" s="56"/>
      <c r="CG596" s="56"/>
      <c r="CH596" s="56"/>
      <c r="CI596" s="56"/>
      <c r="CJ596" s="56"/>
      <c r="CK596" s="56"/>
      <c r="CL596" s="56"/>
      <c r="CM596" s="56"/>
      <c r="CN596" s="56"/>
      <c r="CO596" s="56"/>
      <c r="CP596" s="56"/>
      <c r="CQ596" s="56"/>
      <c r="CR596" s="56"/>
      <c r="CS596" s="56"/>
      <c r="CT596" s="56"/>
      <c r="CU596" s="56"/>
      <c r="CV596" s="56"/>
      <c r="CW596" s="56"/>
      <c r="CX596" s="56"/>
      <c r="CY596" s="56"/>
      <c r="CZ596" s="56"/>
      <c r="DA596" s="56"/>
      <c r="DB596" s="56"/>
      <c r="DC596" s="56"/>
      <c r="DD596" s="56"/>
      <c r="DE596" s="56"/>
      <c r="DF596" s="56"/>
      <c r="DG596" s="56"/>
      <c r="DH596" s="56"/>
      <c r="DI596" s="56"/>
      <c r="DJ596" s="56"/>
      <c r="DK596" s="56"/>
      <c r="DL596" s="56"/>
      <c r="DM596" s="56"/>
      <c r="DN596" s="56"/>
      <c r="DO596" s="56"/>
      <c r="DP596" s="56"/>
      <c r="DQ596" s="56"/>
      <c r="DR596" s="56"/>
      <c r="DS596" s="56"/>
      <c r="DT596" s="56"/>
      <c r="DU596" s="56"/>
      <c r="DV596" s="56"/>
      <c r="DW596" s="56"/>
      <c r="DX596" s="56"/>
      <c r="DY596" s="56"/>
      <c r="DZ596" s="56"/>
      <c r="EA596" s="56"/>
      <c r="EB596" s="56"/>
      <c r="EC596" s="56"/>
      <c r="ED596" s="56"/>
      <c r="EE596" s="56"/>
      <c r="EF596" s="56"/>
      <c r="EG596" s="56"/>
      <c r="EH596" s="56"/>
      <c r="EI596" s="56"/>
      <c r="EJ596" s="56"/>
      <c r="EK596" s="56"/>
      <c r="EL596" s="56"/>
      <c r="EM596" s="56"/>
      <c r="EN596" s="56"/>
      <c r="EO596" s="56"/>
      <c r="EP596" s="56"/>
      <c r="EQ596" s="56"/>
      <c r="ER596" s="56"/>
      <c r="ES596" s="56"/>
      <c r="ET596" s="56"/>
      <c r="EU596" s="56"/>
      <c r="EV596" s="56"/>
      <c r="EW596" s="56"/>
      <c r="EX596" s="56"/>
      <c r="EY596" s="56"/>
      <c r="EZ596" s="56"/>
      <c r="FA596" s="56"/>
      <c r="FB596" s="56"/>
      <c r="FC596" s="56"/>
      <c r="FD596" s="56"/>
      <c r="FE596" s="56"/>
      <c r="FF596" s="56"/>
      <c r="FG596" s="56"/>
      <c r="FH596" s="56"/>
      <c r="FI596" s="56"/>
      <c r="FJ596" s="56"/>
      <c r="FK596" s="56"/>
      <c r="FL596" s="56"/>
      <c r="FM596" s="56"/>
      <c r="FN596" s="56"/>
      <c r="FO596" s="56"/>
      <c r="FP596" s="56"/>
      <c r="FQ596" s="56"/>
      <c r="FR596" s="56"/>
      <c r="FS596" s="56"/>
      <c r="FT596" s="56"/>
      <c r="FU596" s="56"/>
      <c r="FV596" s="56"/>
      <c r="FW596" s="56"/>
      <c r="FX596" s="56"/>
      <c r="FY596" s="56"/>
      <c r="FZ596" s="56"/>
      <c r="GA596" s="56"/>
      <c r="GB596" s="56"/>
      <c r="GC596" s="56"/>
      <c r="GD596" s="56"/>
      <c r="GE596" s="56"/>
      <c r="GF596" s="56"/>
      <c r="GG596" s="56"/>
      <c r="GH596" s="56"/>
      <c r="GI596" s="56"/>
      <c r="GJ596" s="56"/>
      <c r="GK596" s="56"/>
      <c r="GL596" s="56"/>
      <c r="GM596" s="56"/>
      <c r="GN596" s="56"/>
      <c r="GO596" s="56"/>
      <c r="GP596" s="56"/>
      <c r="GQ596" s="56"/>
      <c r="GR596" s="56"/>
      <c r="GS596" s="56"/>
      <c r="GT596" s="56"/>
      <c r="GU596" s="56"/>
      <c r="GV596" s="56"/>
      <c r="GW596" s="56"/>
      <c r="GX596" s="56"/>
      <c r="GY596" s="56"/>
      <c r="GZ596" s="56"/>
      <c r="HA596" s="56"/>
      <c r="HB596" s="56"/>
      <c r="HC596" s="56"/>
      <c r="HD596" s="56"/>
      <c r="HE596" s="56"/>
      <c r="HF596" s="56"/>
      <c r="HG596" s="56"/>
      <c r="HH596" s="56"/>
      <c r="HI596" s="56"/>
      <c r="HJ596" s="56"/>
      <c r="HK596" s="56"/>
      <c r="HL596" s="56"/>
      <c r="HM596" s="56"/>
      <c r="HN596" s="56"/>
      <c r="HO596" s="56"/>
      <c r="HP596" s="56"/>
      <c r="HQ596" s="56"/>
      <c r="HR596" s="56"/>
      <c r="HS596" s="56"/>
      <c r="HT596" s="56"/>
      <c r="HU596" s="56"/>
      <c r="HV596" s="56"/>
      <c r="HW596" s="56"/>
      <c r="HX596" s="56"/>
      <c r="HY596" s="56"/>
      <c r="HZ596" s="56"/>
      <c r="IA596" s="56"/>
      <c r="IB596" s="56"/>
      <c r="IC596" s="56"/>
      <c r="ID596" s="56"/>
      <c r="IE596" s="56"/>
      <c r="IF596" s="56"/>
      <c r="IG596" s="56"/>
      <c r="IH596" s="56"/>
      <c r="II596" s="56"/>
      <c r="IJ596" s="56"/>
      <c r="IK596" s="56"/>
      <c r="IL596" s="56"/>
      <c r="IM596" s="56"/>
      <c r="IN596" s="56"/>
      <c r="IO596" s="56"/>
      <c r="IP596" s="56"/>
      <c r="IQ596" s="56"/>
      <c r="IR596" s="56"/>
      <c r="IS596" s="56"/>
      <c r="IT596" s="56"/>
      <c r="IU596" s="56"/>
    </row>
    <row r="597" spans="1:255" ht="12.75">
      <c r="A597" s="57" t="s">
        <v>1223</v>
      </c>
      <c r="B597" s="58" t="s">
        <v>1259</v>
      </c>
      <c r="C597" s="55" t="s">
        <v>2246</v>
      </c>
      <c r="D597" s="55">
        <v>125</v>
      </c>
      <c r="E597" s="186" t="s">
        <v>3504</v>
      </c>
      <c r="F597" s="201" t="s">
        <v>2022</v>
      </c>
      <c r="G597" s="186" t="s">
        <v>1872</v>
      </c>
      <c r="H597" s="55" t="s">
        <v>2252</v>
      </c>
      <c r="I597" s="55" t="s">
        <v>1258</v>
      </c>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c r="AS597" s="56"/>
      <c r="AT597" s="56"/>
      <c r="AU597" s="56"/>
      <c r="AV597" s="56"/>
      <c r="AW597" s="56"/>
      <c r="AX597" s="56"/>
      <c r="AY597" s="56"/>
      <c r="AZ597" s="56"/>
      <c r="BA597" s="56"/>
      <c r="BB597" s="56"/>
      <c r="BC597" s="56"/>
      <c r="BD597" s="56"/>
      <c r="BE597" s="56"/>
      <c r="BF597" s="56"/>
      <c r="BG597" s="56"/>
      <c r="BH597" s="56"/>
      <c r="BI597" s="56"/>
      <c r="BJ597" s="56"/>
      <c r="BK597" s="56"/>
      <c r="BL597" s="56"/>
      <c r="BM597" s="56"/>
      <c r="BN597" s="56"/>
      <c r="BO597" s="56"/>
      <c r="BP597" s="56"/>
      <c r="BQ597" s="56"/>
      <c r="BR597" s="56"/>
      <c r="BS597" s="56"/>
      <c r="BT597" s="56"/>
      <c r="BU597" s="56"/>
      <c r="BV597" s="56"/>
      <c r="BW597" s="56"/>
      <c r="BX597" s="56"/>
      <c r="BY597" s="56"/>
      <c r="BZ597" s="56"/>
      <c r="CA597" s="56"/>
      <c r="CB597" s="56"/>
      <c r="CC597" s="56"/>
      <c r="CD597" s="56"/>
      <c r="CE597" s="56"/>
      <c r="CF597" s="56"/>
      <c r="CG597" s="56"/>
      <c r="CH597" s="56"/>
      <c r="CI597" s="56"/>
      <c r="CJ597" s="56"/>
      <c r="CK597" s="56"/>
      <c r="CL597" s="56"/>
      <c r="CM597" s="56"/>
      <c r="CN597" s="56"/>
      <c r="CO597" s="56"/>
      <c r="CP597" s="56"/>
      <c r="CQ597" s="56"/>
      <c r="CR597" s="56"/>
      <c r="CS597" s="56"/>
      <c r="CT597" s="56"/>
      <c r="CU597" s="56"/>
      <c r="CV597" s="56"/>
      <c r="CW597" s="56"/>
      <c r="CX597" s="56"/>
      <c r="CY597" s="56"/>
      <c r="CZ597" s="56"/>
      <c r="DA597" s="56"/>
      <c r="DB597" s="56"/>
      <c r="DC597" s="56"/>
      <c r="DD597" s="56"/>
      <c r="DE597" s="56"/>
      <c r="DF597" s="56"/>
      <c r="DG597" s="56"/>
      <c r="DH597" s="56"/>
      <c r="DI597" s="56"/>
      <c r="DJ597" s="56"/>
      <c r="DK597" s="56"/>
      <c r="DL597" s="56"/>
      <c r="DM597" s="56"/>
      <c r="DN597" s="56"/>
      <c r="DO597" s="56"/>
      <c r="DP597" s="56"/>
      <c r="DQ597" s="56"/>
      <c r="DR597" s="56"/>
      <c r="DS597" s="56"/>
      <c r="DT597" s="56"/>
      <c r="DU597" s="56"/>
      <c r="DV597" s="56"/>
      <c r="DW597" s="56"/>
      <c r="DX597" s="56"/>
      <c r="DY597" s="56"/>
      <c r="DZ597" s="56"/>
      <c r="EA597" s="56"/>
      <c r="EB597" s="56"/>
      <c r="EC597" s="56"/>
      <c r="ED597" s="56"/>
      <c r="EE597" s="56"/>
      <c r="EF597" s="56"/>
      <c r="EG597" s="56"/>
      <c r="EH597" s="56"/>
      <c r="EI597" s="56"/>
      <c r="EJ597" s="56"/>
      <c r="EK597" s="56"/>
      <c r="EL597" s="56"/>
      <c r="EM597" s="56"/>
      <c r="EN597" s="56"/>
      <c r="EO597" s="56"/>
      <c r="EP597" s="56"/>
      <c r="EQ597" s="56"/>
      <c r="ER597" s="56"/>
      <c r="ES597" s="56"/>
      <c r="ET597" s="56"/>
      <c r="EU597" s="56"/>
      <c r="EV597" s="56"/>
      <c r="EW597" s="56"/>
      <c r="EX597" s="56"/>
      <c r="EY597" s="56"/>
      <c r="EZ597" s="56"/>
      <c r="FA597" s="56"/>
      <c r="FB597" s="56"/>
      <c r="FC597" s="56"/>
      <c r="FD597" s="56"/>
      <c r="FE597" s="56"/>
      <c r="FF597" s="56"/>
      <c r="FG597" s="56"/>
      <c r="FH597" s="56"/>
      <c r="FI597" s="56"/>
      <c r="FJ597" s="56"/>
      <c r="FK597" s="56"/>
      <c r="FL597" s="56"/>
      <c r="FM597" s="56"/>
      <c r="FN597" s="56"/>
      <c r="FO597" s="56"/>
      <c r="FP597" s="56"/>
      <c r="FQ597" s="56"/>
      <c r="FR597" s="56"/>
      <c r="FS597" s="56"/>
      <c r="FT597" s="56"/>
      <c r="FU597" s="56"/>
      <c r="FV597" s="56"/>
      <c r="FW597" s="56"/>
      <c r="FX597" s="56"/>
      <c r="FY597" s="56"/>
      <c r="FZ597" s="56"/>
      <c r="GA597" s="56"/>
      <c r="GB597" s="56"/>
      <c r="GC597" s="56"/>
      <c r="GD597" s="56"/>
      <c r="GE597" s="56"/>
      <c r="GF597" s="56"/>
      <c r="GG597" s="56"/>
      <c r="GH597" s="56"/>
      <c r="GI597" s="56"/>
      <c r="GJ597" s="56"/>
      <c r="GK597" s="56"/>
      <c r="GL597" s="56"/>
      <c r="GM597" s="56"/>
      <c r="GN597" s="56"/>
      <c r="GO597" s="56"/>
      <c r="GP597" s="56"/>
      <c r="GQ597" s="56"/>
      <c r="GR597" s="56"/>
      <c r="GS597" s="56"/>
      <c r="GT597" s="56"/>
      <c r="GU597" s="56"/>
      <c r="GV597" s="56"/>
      <c r="GW597" s="56"/>
      <c r="GX597" s="56"/>
      <c r="GY597" s="56"/>
      <c r="GZ597" s="56"/>
      <c r="HA597" s="56"/>
      <c r="HB597" s="56"/>
      <c r="HC597" s="56"/>
      <c r="HD597" s="56"/>
      <c r="HE597" s="56"/>
      <c r="HF597" s="56"/>
      <c r="HG597" s="56"/>
      <c r="HH597" s="56"/>
      <c r="HI597" s="56"/>
      <c r="HJ597" s="56"/>
      <c r="HK597" s="56"/>
      <c r="HL597" s="56"/>
      <c r="HM597" s="56"/>
      <c r="HN597" s="56"/>
      <c r="HO597" s="56"/>
      <c r="HP597" s="56"/>
      <c r="HQ597" s="56"/>
      <c r="HR597" s="56"/>
      <c r="HS597" s="56"/>
      <c r="HT597" s="56"/>
      <c r="HU597" s="56"/>
      <c r="HV597" s="56"/>
      <c r="HW597" s="56"/>
      <c r="HX597" s="56"/>
      <c r="HY597" s="56"/>
      <c r="HZ597" s="56"/>
      <c r="IA597" s="56"/>
      <c r="IB597" s="56"/>
      <c r="IC597" s="56"/>
      <c r="ID597" s="56"/>
      <c r="IE597" s="56"/>
      <c r="IF597" s="56"/>
      <c r="IG597" s="56"/>
      <c r="IH597" s="56"/>
      <c r="II597" s="56"/>
      <c r="IJ597" s="56"/>
      <c r="IK597" s="56"/>
      <c r="IL597" s="56"/>
      <c r="IM597" s="56"/>
      <c r="IN597" s="56"/>
      <c r="IO597" s="56"/>
      <c r="IP597" s="56"/>
      <c r="IQ597" s="56"/>
      <c r="IR597" s="56"/>
      <c r="IS597" s="56"/>
      <c r="IT597" s="56"/>
      <c r="IU597" s="56"/>
    </row>
    <row r="598" spans="1:255" ht="12.75">
      <c r="A598" s="57" t="s">
        <v>1223</v>
      </c>
      <c r="B598" s="58" t="s">
        <v>3347</v>
      </c>
      <c r="C598" s="55" t="s">
        <v>2246</v>
      </c>
      <c r="D598" s="55">
        <v>250</v>
      </c>
      <c r="E598" s="186" t="s">
        <v>3505</v>
      </c>
      <c r="F598" s="201" t="s">
        <v>2023</v>
      </c>
      <c r="G598" s="186" t="s">
        <v>1871</v>
      </c>
      <c r="H598" s="55" t="s">
        <v>2252</v>
      </c>
      <c r="I598" s="55" t="s">
        <v>1258</v>
      </c>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c r="AS598" s="56"/>
      <c r="AT598" s="56"/>
      <c r="AU598" s="56"/>
      <c r="AV598" s="56"/>
      <c r="AW598" s="56"/>
      <c r="AX598" s="56"/>
      <c r="AY598" s="56"/>
      <c r="AZ598" s="56"/>
      <c r="BA598" s="56"/>
      <c r="BB598" s="56"/>
      <c r="BC598" s="56"/>
      <c r="BD598" s="56"/>
      <c r="BE598" s="56"/>
      <c r="BF598" s="56"/>
      <c r="BG598" s="56"/>
      <c r="BH598" s="56"/>
      <c r="BI598" s="56"/>
      <c r="BJ598" s="56"/>
      <c r="BK598" s="56"/>
      <c r="BL598" s="56"/>
      <c r="BM598" s="56"/>
      <c r="BN598" s="56"/>
      <c r="BO598" s="56"/>
      <c r="BP598" s="56"/>
      <c r="BQ598" s="56"/>
      <c r="BR598" s="56"/>
      <c r="BS598" s="56"/>
      <c r="BT598" s="56"/>
      <c r="BU598" s="56"/>
      <c r="BV598" s="56"/>
      <c r="BW598" s="56"/>
      <c r="BX598" s="56"/>
      <c r="BY598" s="56"/>
      <c r="BZ598" s="56"/>
      <c r="CA598" s="56"/>
      <c r="CB598" s="56"/>
      <c r="CC598" s="56"/>
      <c r="CD598" s="56"/>
      <c r="CE598" s="56"/>
      <c r="CF598" s="56"/>
      <c r="CG598" s="56"/>
      <c r="CH598" s="56"/>
      <c r="CI598" s="56"/>
      <c r="CJ598" s="56"/>
      <c r="CK598" s="56"/>
      <c r="CL598" s="56"/>
      <c r="CM598" s="56"/>
      <c r="CN598" s="56"/>
      <c r="CO598" s="56"/>
      <c r="CP598" s="56"/>
      <c r="CQ598" s="56"/>
      <c r="CR598" s="56"/>
      <c r="CS598" s="56"/>
      <c r="CT598" s="56"/>
      <c r="CU598" s="56"/>
      <c r="CV598" s="56"/>
      <c r="CW598" s="56"/>
      <c r="CX598" s="56"/>
      <c r="CY598" s="56"/>
      <c r="CZ598" s="56"/>
      <c r="DA598" s="56"/>
      <c r="DB598" s="56"/>
      <c r="DC598" s="56"/>
      <c r="DD598" s="56"/>
      <c r="DE598" s="56"/>
      <c r="DF598" s="56"/>
      <c r="DG598" s="56"/>
      <c r="DH598" s="56"/>
      <c r="DI598" s="56"/>
      <c r="DJ598" s="56"/>
      <c r="DK598" s="56"/>
      <c r="DL598" s="56"/>
      <c r="DM598" s="56"/>
      <c r="DN598" s="56"/>
      <c r="DO598" s="56"/>
      <c r="DP598" s="56"/>
      <c r="DQ598" s="56"/>
      <c r="DR598" s="56"/>
      <c r="DS598" s="56"/>
      <c r="DT598" s="56"/>
      <c r="DU598" s="56"/>
      <c r="DV598" s="56"/>
      <c r="DW598" s="56"/>
      <c r="DX598" s="56"/>
      <c r="DY598" s="56"/>
      <c r="DZ598" s="56"/>
      <c r="EA598" s="56"/>
      <c r="EB598" s="56"/>
      <c r="EC598" s="56"/>
      <c r="ED598" s="56"/>
      <c r="EE598" s="56"/>
      <c r="EF598" s="56"/>
      <c r="EG598" s="56"/>
      <c r="EH598" s="56"/>
      <c r="EI598" s="56"/>
      <c r="EJ598" s="56"/>
      <c r="EK598" s="56"/>
      <c r="EL598" s="56"/>
      <c r="EM598" s="56"/>
      <c r="EN598" s="56"/>
      <c r="EO598" s="56"/>
      <c r="EP598" s="56"/>
      <c r="EQ598" s="56"/>
      <c r="ER598" s="56"/>
      <c r="ES598" s="56"/>
      <c r="ET598" s="56"/>
      <c r="EU598" s="56"/>
      <c r="EV598" s="56"/>
      <c r="EW598" s="56"/>
      <c r="EX598" s="56"/>
      <c r="EY598" s="56"/>
      <c r="EZ598" s="56"/>
      <c r="FA598" s="56"/>
      <c r="FB598" s="56"/>
      <c r="FC598" s="56"/>
      <c r="FD598" s="56"/>
      <c r="FE598" s="56"/>
      <c r="FF598" s="56"/>
      <c r="FG598" s="56"/>
      <c r="FH598" s="56"/>
      <c r="FI598" s="56"/>
      <c r="FJ598" s="56"/>
      <c r="FK598" s="56"/>
      <c r="FL598" s="56"/>
      <c r="FM598" s="56"/>
      <c r="FN598" s="56"/>
      <c r="FO598" s="56"/>
      <c r="FP598" s="56"/>
      <c r="FQ598" s="56"/>
      <c r="FR598" s="56"/>
      <c r="FS598" s="56"/>
      <c r="FT598" s="56"/>
      <c r="FU598" s="56"/>
      <c r="FV598" s="56"/>
      <c r="FW598" s="56"/>
      <c r="FX598" s="56"/>
      <c r="FY598" s="56"/>
      <c r="FZ598" s="56"/>
      <c r="GA598" s="56"/>
      <c r="GB598" s="56"/>
      <c r="GC598" s="56"/>
      <c r="GD598" s="56"/>
      <c r="GE598" s="56"/>
      <c r="GF598" s="56"/>
      <c r="GG598" s="56"/>
      <c r="GH598" s="56"/>
      <c r="GI598" s="56"/>
      <c r="GJ598" s="56"/>
      <c r="GK598" s="56"/>
      <c r="GL598" s="56"/>
      <c r="GM598" s="56"/>
      <c r="GN598" s="56"/>
      <c r="GO598" s="56"/>
      <c r="GP598" s="56"/>
      <c r="GQ598" s="56"/>
      <c r="GR598" s="56"/>
      <c r="GS598" s="56"/>
      <c r="GT598" s="56"/>
      <c r="GU598" s="56"/>
      <c r="GV598" s="56"/>
      <c r="GW598" s="56"/>
      <c r="GX598" s="56"/>
      <c r="GY598" s="56"/>
      <c r="GZ598" s="56"/>
      <c r="HA598" s="56"/>
      <c r="HB598" s="56"/>
      <c r="HC598" s="56"/>
      <c r="HD598" s="56"/>
      <c r="HE598" s="56"/>
      <c r="HF598" s="56"/>
      <c r="HG598" s="56"/>
      <c r="HH598" s="56"/>
      <c r="HI598" s="56"/>
      <c r="HJ598" s="56"/>
      <c r="HK598" s="56"/>
      <c r="HL598" s="56"/>
      <c r="HM598" s="56"/>
      <c r="HN598" s="56"/>
      <c r="HO598" s="56"/>
      <c r="HP598" s="56"/>
      <c r="HQ598" s="56"/>
      <c r="HR598" s="56"/>
      <c r="HS598" s="56"/>
      <c r="HT598" s="56"/>
      <c r="HU598" s="56"/>
      <c r="HV598" s="56"/>
      <c r="HW598" s="56"/>
      <c r="HX598" s="56"/>
      <c r="HY598" s="56"/>
      <c r="HZ598" s="56"/>
      <c r="IA598" s="56"/>
      <c r="IB598" s="56"/>
      <c r="IC598" s="56"/>
      <c r="ID598" s="56"/>
      <c r="IE598" s="56"/>
      <c r="IF598" s="56"/>
      <c r="IG598" s="56"/>
      <c r="IH598" s="56"/>
      <c r="II598" s="56"/>
      <c r="IJ598" s="56"/>
      <c r="IK598" s="56"/>
      <c r="IL598" s="56"/>
      <c r="IM598" s="56"/>
      <c r="IN598" s="56"/>
      <c r="IO598" s="56"/>
      <c r="IP598" s="56"/>
      <c r="IQ598" s="56"/>
      <c r="IR598" s="56"/>
      <c r="IS598" s="56"/>
      <c r="IT598" s="56"/>
      <c r="IU598" s="56"/>
    </row>
    <row r="599" spans="1:255" ht="12.75">
      <c r="A599" s="57" t="s">
        <v>1223</v>
      </c>
      <c r="B599" s="58" t="s">
        <v>3347</v>
      </c>
      <c r="C599" s="55" t="s">
        <v>2246</v>
      </c>
      <c r="D599" s="55">
        <v>250</v>
      </c>
      <c r="E599" s="187" t="s">
        <v>3506</v>
      </c>
      <c r="F599" s="200" t="s">
        <v>2024</v>
      </c>
      <c r="G599" s="187" t="s">
        <v>1872</v>
      </c>
      <c r="H599" s="55" t="s">
        <v>2252</v>
      </c>
      <c r="I599" s="55" t="s">
        <v>1258</v>
      </c>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c r="AS599" s="56"/>
      <c r="AT599" s="56"/>
      <c r="AU599" s="56"/>
      <c r="AV599" s="56"/>
      <c r="AW599" s="56"/>
      <c r="AX599" s="56"/>
      <c r="AY599" s="56"/>
      <c r="AZ599" s="56"/>
      <c r="BA599" s="56"/>
      <c r="BB599" s="56"/>
      <c r="BC599" s="56"/>
      <c r="BD599" s="56"/>
      <c r="BE599" s="56"/>
      <c r="BF599" s="56"/>
      <c r="BG599" s="56"/>
      <c r="BH599" s="56"/>
      <c r="BI599" s="56"/>
      <c r="BJ599" s="56"/>
      <c r="BK599" s="56"/>
      <c r="BL599" s="56"/>
      <c r="BM599" s="56"/>
      <c r="BN599" s="56"/>
      <c r="BO599" s="56"/>
      <c r="BP599" s="56"/>
      <c r="BQ599" s="56"/>
      <c r="BR599" s="56"/>
      <c r="BS599" s="56"/>
      <c r="BT599" s="56"/>
      <c r="BU599" s="56"/>
      <c r="BV599" s="56"/>
      <c r="BW599" s="56"/>
      <c r="BX599" s="56"/>
      <c r="BY599" s="56"/>
      <c r="BZ599" s="56"/>
      <c r="CA599" s="56"/>
      <c r="CB599" s="56"/>
      <c r="CC599" s="56"/>
      <c r="CD599" s="56"/>
      <c r="CE599" s="56"/>
      <c r="CF599" s="56"/>
      <c r="CG599" s="56"/>
      <c r="CH599" s="56"/>
      <c r="CI599" s="56"/>
      <c r="CJ599" s="56"/>
      <c r="CK599" s="56"/>
      <c r="CL599" s="56"/>
      <c r="CM599" s="56"/>
      <c r="CN599" s="56"/>
      <c r="CO599" s="56"/>
      <c r="CP599" s="56"/>
      <c r="CQ599" s="56"/>
      <c r="CR599" s="56"/>
      <c r="CS599" s="56"/>
      <c r="CT599" s="56"/>
      <c r="CU599" s="56"/>
      <c r="CV599" s="56"/>
      <c r="CW599" s="56"/>
      <c r="CX599" s="56"/>
      <c r="CY599" s="56"/>
      <c r="CZ599" s="56"/>
      <c r="DA599" s="56"/>
      <c r="DB599" s="56"/>
      <c r="DC599" s="56"/>
      <c r="DD599" s="56"/>
      <c r="DE599" s="56"/>
      <c r="DF599" s="56"/>
      <c r="DG599" s="56"/>
      <c r="DH599" s="56"/>
      <c r="DI599" s="56"/>
      <c r="DJ599" s="56"/>
      <c r="DK599" s="56"/>
      <c r="DL599" s="56"/>
      <c r="DM599" s="56"/>
      <c r="DN599" s="56"/>
      <c r="DO599" s="56"/>
      <c r="DP599" s="56"/>
      <c r="DQ599" s="56"/>
      <c r="DR599" s="56"/>
      <c r="DS599" s="56"/>
      <c r="DT599" s="56"/>
      <c r="DU599" s="56"/>
      <c r="DV599" s="56"/>
      <c r="DW599" s="56"/>
      <c r="DX599" s="56"/>
      <c r="DY599" s="56"/>
      <c r="DZ599" s="56"/>
      <c r="EA599" s="56"/>
      <c r="EB599" s="56"/>
      <c r="EC599" s="56"/>
      <c r="ED599" s="56"/>
      <c r="EE599" s="56"/>
      <c r="EF599" s="56"/>
      <c r="EG599" s="56"/>
      <c r="EH599" s="56"/>
      <c r="EI599" s="56"/>
      <c r="EJ599" s="56"/>
      <c r="EK599" s="56"/>
      <c r="EL599" s="56"/>
      <c r="EM599" s="56"/>
      <c r="EN599" s="56"/>
      <c r="EO599" s="56"/>
      <c r="EP599" s="56"/>
      <c r="EQ599" s="56"/>
      <c r="ER599" s="56"/>
      <c r="ES599" s="56"/>
      <c r="ET599" s="56"/>
      <c r="EU599" s="56"/>
      <c r="EV599" s="56"/>
      <c r="EW599" s="56"/>
      <c r="EX599" s="56"/>
      <c r="EY599" s="56"/>
      <c r="EZ599" s="56"/>
      <c r="FA599" s="56"/>
      <c r="FB599" s="56"/>
      <c r="FC599" s="56"/>
      <c r="FD599" s="56"/>
      <c r="FE599" s="56"/>
      <c r="FF599" s="56"/>
      <c r="FG599" s="56"/>
      <c r="FH599" s="56"/>
      <c r="FI599" s="56"/>
      <c r="FJ599" s="56"/>
      <c r="FK599" s="56"/>
      <c r="FL599" s="56"/>
      <c r="FM599" s="56"/>
      <c r="FN599" s="56"/>
      <c r="FO599" s="56"/>
      <c r="FP599" s="56"/>
      <c r="FQ599" s="56"/>
      <c r="FR599" s="56"/>
      <c r="FS599" s="56"/>
      <c r="FT599" s="56"/>
      <c r="FU599" s="56"/>
      <c r="FV599" s="56"/>
      <c r="FW599" s="56"/>
      <c r="FX599" s="56"/>
      <c r="FY599" s="56"/>
      <c r="FZ599" s="56"/>
      <c r="GA599" s="56"/>
      <c r="GB599" s="56"/>
      <c r="GC599" s="56"/>
      <c r="GD599" s="56"/>
      <c r="GE599" s="56"/>
      <c r="GF599" s="56"/>
      <c r="GG599" s="56"/>
      <c r="GH599" s="56"/>
      <c r="GI599" s="56"/>
      <c r="GJ599" s="56"/>
      <c r="GK599" s="56"/>
      <c r="GL599" s="56"/>
      <c r="GM599" s="56"/>
      <c r="GN599" s="56"/>
      <c r="GO599" s="56"/>
      <c r="GP599" s="56"/>
      <c r="GQ599" s="56"/>
      <c r="GR599" s="56"/>
      <c r="GS599" s="56"/>
      <c r="GT599" s="56"/>
      <c r="GU599" s="56"/>
      <c r="GV599" s="56"/>
      <c r="GW599" s="56"/>
      <c r="GX599" s="56"/>
      <c r="GY599" s="56"/>
      <c r="GZ599" s="56"/>
      <c r="HA599" s="56"/>
      <c r="HB599" s="56"/>
      <c r="HC599" s="56"/>
      <c r="HD599" s="56"/>
      <c r="HE599" s="56"/>
      <c r="HF599" s="56"/>
      <c r="HG599" s="56"/>
      <c r="HH599" s="56"/>
      <c r="HI599" s="56"/>
      <c r="HJ599" s="56"/>
      <c r="HK599" s="56"/>
      <c r="HL599" s="56"/>
      <c r="HM599" s="56"/>
      <c r="HN599" s="56"/>
      <c r="HO599" s="56"/>
      <c r="HP599" s="56"/>
      <c r="HQ599" s="56"/>
      <c r="HR599" s="56"/>
      <c r="HS599" s="56"/>
      <c r="HT599" s="56"/>
      <c r="HU599" s="56"/>
      <c r="HV599" s="56"/>
      <c r="HW599" s="56"/>
      <c r="HX599" s="56"/>
      <c r="HY599" s="56"/>
      <c r="HZ599" s="56"/>
      <c r="IA599" s="56"/>
      <c r="IB599" s="56"/>
      <c r="IC599" s="56"/>
      <c r="ID599" s="56"/>
      <c r="IE599" s="56"/>
      <c r="IF599" s="56"/>
      <c r="IG599" s="56"/>
      <c r="IH599" s="56"/>
      <c r="II599" s="56"/>
      <c r="IJ599" s="56"/>
      <c r="IK599" s="56"/>
      <c r="IL599" s="56"/>
      <c r="IM599" s="56"/>
      <c r="IN599" s="56"/>
      <c r="IO599" s="56"/>
      <c r="IP599" s="56"/>
      <c r="IQ599" s="56"/>
      <c r="IR599" s="56"/>
      <c r="IS599" s="56"/>
      <c r="IT599" s="56"/>
      <c r="IU599" s="56"/>
    </row>
    <row r="600" spans="1:255" ht="12.75">
      <c r="A600" s="57" t="s">
        <v>1223</v>
      </c>
      <c r="B600" s="68" t="s">
        <v>1627</v>
      </c>
      <c r="C600" s="55">
        <v>8</v>
      </c>
      <c r="D600" s="55"/>
      <c r="E600" s="186" t="s">
        <v>3500</v>
      </c>
      <c r="F600" s="201" t="s">
        <v>2025</v>
      </c>
      <c r="G600" s="55"/>
      <c r="H600" s="55" t="s">
        <v>2252</v>
      </c>
      <c r="I600" s="55" t="s">
        <v>1227</v>
      </c>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c r="AS600" s="56"/>
      <c r="AT600" s="56"/>
      <c r="AU600" s="56"/>
      <c r="AV600" s="56"/>
      <c r="AW600" s="56"/>
      <c r="AX600" s="56"/>
      <c r="AY600" s="56"/>
      <c r="AZ600" s="56"/>
      <c r="BA600" s="56"/>
      <c r="BB600" s="56"/>
      <c r="BC600" s="56"/>
      <c r="BD600" s="56"/>
      <c r="BE600" s="56"/>
      <c r="BF600" s="56"/>
      <c r="BG600" s="56"/>
      <c r="BH600" s="56"/>
      <c r="BI600" s="56"/>
      <c r="BJ600" s="56"/>
      <c r="BK600" s="56"/>
      <c r="BL600" s="56"/>
      <c r="BM600" s="56"/>
      <c r="BN600" s="56"/>
      <c r="BO600" s="56"/>
      <c r="BP600" s="56"/>
      <c r="BQ600" s="56"/>
      <c r="BR600" s="56"/>
      <c r="BS600" s="56"/>
      <c r="BT600" s="56"/>
      <c r="BU600" s="56"/>
      <c r="BV600" s="56"/>
      <c r="BW600" s="56"/>
      <c r="BX600" s="56"/>
      <c r="BY600" s="56"/>
      <c r="BZ600" s="56"/>
      <c r="CA600" s="56"/>
      <c r="CB600" s="56"/>
      <c r="CC600" s="56"/>
      <c r="CD600" s="56"/>
      <c r="CE600" s="56"/>
      <c r="CF600" s="56"/>
      <c r="CG600" s="56"/>
      <c r="CH600" s="56"/>
      <c r="CI600" s="56"/>
      <c r="CJ600" s="56"/>
      <c r="CK600" s="56"/>
      <c r="CL600" s="56"/>
      <c r="CM600" s="56"/>
      <c r="CN600" s="56"/>
      <c r="CO600" s="56"/>
      <c r="CP600" s="56"/>
      <c r="CQ600" s="56"/>
      <c r="CR600" s="56"/>
      <c r="CS600" s="56"/>
      <c r="CT600" s="56"/>
      <c r="CU600" s="56"/>
      <c r="CV600" s="56"/>
      <c r="CW600" s="56"/>
      <c r="CX600" s="56"/>
      <c r="CY600" s="56"/>
      <c r="CZ600" s="56"/>
      <c r="DA600" s="56"/>
      <c r="DB600" s="56"/>
      <c r="DC600" s="56"/>
      <c r="DD600" s="56"/>
      <c r="DE600" s="56"/>
      <c r="DF600" s="56"/>
      <c r="DG600" s="56"/>
      <c r="DH600" s="56"/>
      <c r="DI600" s="56"/>
      <c r="DJ600" s="56"/>
      <c r="DK600" s="56"/>
      <c r="DL600" s="56"/>
      <c r="DM600" s="56"/>
      <c r="DN600" s="56"/>
      <c r="DO600" s="56"/>
      <c r="DP600" s="56"/>
      <c r="DQ600" s="56"/>
      <c r="DR600" s="56"/>
      <c r="DS600" s="56"/>
      <c r="DT600" s="56"/>
      <c r="DU600" s="56"/>
      <c r="DV600" s="56"/>
      <c r="DW600" s="56"/>
      <c r="DX600" s="56"/>
      <c r="DY600" s="56"/>
      <c r="DZ600" s="56"/>
      <c r="EA600" s="56"/>
      <c r="EB600" s="56"/>
      <c r="EC600" s="56"/>
      <c r="ED600" s="56"/>
      <c r="EE600" s="56"/>
      <c r="EF600" s="56"/>
      <c r="EG600" s="56"/>
      <c r="EH600" s="56"/>
      <c r="EI600" s="56"/>
      <c r="EJ600" s="56"/>
      <c r="EK600" s="56"/>
      <c r="EL600" s="56"/>
      <c r="EM600" s="56"/>
      <c r="EN600" s="56"/>
      <c r="EO600" s="56"/>
      <c r="EP600" s="56"/>
      <c r="EQ600" s="56"/>
      <c r="ER600" s="56"/>
      <c r="ES600" s="56"/>
      <c r="ET600" s="56"/>
      <c r="EU600" s="56"/>
      <c r="EV600" s="56"/>
      <c r="EW600" s="56"/>
      <c r="EX600" s="56"/>
      <c r="EY600" s="56"/>
      <c r="EZ600" s="56"/>
      <c r="FA600" s="56"/>
      <c r="FB600" s="56"/>
      <c r="FC600" s="56"/>
      <c r="FD600" s="56"/>
      <c r="FE600" s="56"/>
      <c r="FF600" s="56"/>
      <c r="FG600" s="56"/>
      <c r="FH600" s="56"/>
      <c r="FI600" s="56"/>
      <c r="FJ600" s="56"/>
      <c r="FK600" s="56"/>
      <c r="FL600" s="56"/>
      <c r="FM600" s="56"/>
      <c r="FN600" s="56"/>
      <c r="FO600" s="56"/>
      <c r="FP600" s="56"/>
      <c r="FQ600" s="56"/>
      <c r="FR600" s="56"/>
      <c r="FS600" s="56"/>
      <c r="FT600" s="56"/>
      <c r="FU600" s="56"/>
      <c r="FV600" s="56"/>
      <c r="FW600" s="56"/>
      <c r="FX600" s="56"/>
      <c r="FY600" s="56"/>
      <c r="FZ600" s="56"/>
      <c r="GA600" s="56"/>
      <c r="GB600" s="56"/>
      <c r="GC600" s="56"/>
      <c r="GD600" s="56"/>
      <c r="GE600" s="56"/>
      <c r="GF600" s="56"/>
      <c r="GG600" s="56"/>
      <c r="GH600" s="56"/>
      <c r="GI600" s="56"/>
      <c r="GJ600" s="56"/>
      <c r="GK600" s="56"/>
      <c r="GL600" s="56"/>
      <c r="GM600" s="56"/>
      <c r="GN600" s="56"/>
      <c r="GO600" s="56"/>
      <c r="GP600" s="56"/>
      <c r="GQ600" s="56"/>
      <c r="GR600" s="56"/>
      <c r="GS600" s="56"/>
      <c r="GT600" s="56"/>
      <c r="GU600" s="56"/>
      <c r="GV600" s="56"/>
      <c r="GW600" s="56"/>
      <c r="GX600" s="56"/>
      <c r="GY600" s="56"/>
      <c r="GZ600" s="56"/>
      <c r="HA600" s="56"/>
      <c r="HB600" s="56"/>
      <c r="HC600" s="56"/>
      <c r="HD600" s="56"/>
      <c r="HE600" s="56"/>
      <c r="HF600" s="56"/>
      <c r="HG600" s="56"/>
      <c r="HH600" s="56"/>
      <c r="HI600" s="56"/>
      <c r="HJ600" s="56"/>
      <c r="HK600" s="56"/>
      <c r="HL600" s="56"/>
      <c r="HM600" s="56"/>
      <c r="HN600" s="56"/>
      <c r="HO600" s="56"/>
      <c r="HP600" s="56"/>
      <c r="HQ600" s="56"/>
      <c r="HR600" s="56"/>
      <c r="HS600" s="56"/>
      <c r="HT600" s="56"/>
      <c r="HU600" s="56"/>
      <c r="HV600" s="56"/>
      <c r="HW600" s="56"/>
      <c r="HX600" s="56"/>
      <c r="HY600" s="56"/>
      <c r="HZ600" s="56"/>
      <c r="IA600" s="56"/>
      <c r="IB600" s="56"/>
      <c r="IC600" s="56"/>
      <c r="ID600" s="56"/>
      <c r="IE600" s="56"/>
      <c r="IF600" s="56"/>
      <c r="IG600" s="56"/>
      <c r="IH600" s="56"/>
      <c r="II600" s="56"/>
      <c r="IJ600" s="56"/>
      <c r="IK600" s="56"/>
      <c r="IL600" s="56"/>
      <c r="IM600" s="56"/>
      <c r="IN600" s="56"/>
      <c r="IO600" s="56"/>
      <c r="IP600" s="56"/>
      <c r="IQ600" s="56"/>
      <c r="IR600" s="56"/>
      <c r="IS600" s="56"/>
      <c r="IT600" s="56"/>
      <c r="IU600" s="56"/>
    </row>
    <row r="601" spans="1:255" ht="12.75">
      <c r="A601" s="59"/>
      <c r="B601" s="60"/>
      <c r="C601" s="61"/>
      <c r="D601" s="61"/>
      <c r="E601" s="62"/>
      <c r="F601" s="63"/>
      <c r="G601" s="61"/>
      <c r="H601" s="61"/>
      <c r="I601" s="61"/>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c r="AS601" s="56"/>
      <c r="AT601" s="56"/>
      <c r="AU601" s="56"/>
      <c r="AV601" s="56"/>
      <c r="AW601" s="56"/>
      <c r="AX601" s="56"/>
      <c r="AY601" s="56"/>
      <c r="AZ601" s="56"/>
      <c r="BA601" s="56"/>
      <c r="BB601" s="56"/>
      <c r="BC601" s="56"/>
      <c r="BD601" s="56"/>
      <c r="BE601" s="56"/>
      <c r="BF601" s="56"/>
      <c r="BG601" s="56"/>
      <c r="BH601" s="56"/>
      <c r="BI601" s="56"/>
      <c r="BJ601" s="56"/>
      <c r="BK601" s="56"/>
      <c r="BL601" s="56"/>
      <c r="BM601" s="56"/>
      <c r="BN601" s="56"/>
      <c r="BO601" s="56"/>
      <c r="BP601" s="56"/>
      <c r="BQ601" s="56"/>
      <c r="BR601" s="56"/>
      <c r="BS601" s="56"/>
      <c r="BT601" s="56"/>
      <c r="BU601" s="56"/>
      <c r="BV601" s="56"/>
      <c r="BW601" s="56"/>
      <c r="BX601" s="56"/>
      <c r="BY601" s="56"/>
      <c r="BZ601" s="56"/>
      <c r="CA601" s="56"/>
      <c r="CB601" s="56"/>
      <c r="CC601" s="56"/>
      <c r="CD601" s="56"/>
      <c r="CE601" s="56"/>
      <c r="CF601" s="56"/>
      <c r="CG601" s="56"/>
      <c r="CH601" s="56"/>
      <c r="CI601" s="56"/>
      <c r="CJ601" s="56"/>
      <c r="CK601" s="56"/>
      <c r="CL601" s="56"/>
      <c r="CM601" s="56"/>
      <c r="CN601" s="56"/>
      <c r="CO601" s="56"/>
      <c r="CP601" s="56"/>
      <c r="CQ601" s="56"/>
      <c r="CR601" s="56"/>
      <c r="CS601" s="56"/>
      <c r="CT601" s="56"/>
      <c r="CU601" s="56"/>
      <c r="CV601" s="56"/>
      <c r="CW601" s="56"/>
      <c r="CX601" s="56"/>
      <c r="CY601" s="56"/>
      <c r="CZ601" s="56"/>
      <c r="DA601" s="56"/>
      <c r="DB601" s="56"/>
      <c r="DC601" s="56"/>
      <c r="DD601" s="56"/>
      <c r="DE601" s="56"/>
      <c r="DF601" s="56"/>
      <c r="DG601" s="56"/>
      <c r="DH601" s="56"/>
      <c r="DI601" s="56"/>
      <c r="DJ601" s="56"/>
      <c r="DK601" s="56"/>
      <c r="DL601" s="56"/>
      <c r="DM601" s="56"/>
      <c r="DN601" s="56"/>
      <c r="DO601" s="56"/>
      <c r="DP601" s="56"/>
      <c r="DQ601" s="56"/>
      <c r="DR601" s="56"/>
      <c r="DS601" s="56"/>
      <c r="DT601" s="56"/>
      <c r="DU601" s="56"/>
      <c r="DV601" s="56"/>
      <c r="DW601" s="56"/>
      <c r="DX601" s="56"/>
      <c r="DY601" s="56"/>
      <c r="DZ601" s="56"/>
      <c r="EA601" s="56"/>
      <c r="EB601" s="56"/>
      <c r="EC601" s="56"/>
      <c r="ED601" s="56"/>
      <c r="EE601" s="56"/>
      <c r="EF601" s="56"/>
      <c r="EG601" s="56"/>
      <c r="EH601" s="56"/>
      <c r="EI601" s="56"/>
      <c r="EJ601" s="56"/>
      <c r="EK601" s="56"/>
      <c r="EL601" s="56"/>
      <c r="EM601" s="56"/>
      <c r="EN601" s="56"/>
      <c r="EO601" s="56"/>
      <c r="EP601" s="56"/>
      <c r="EQ601" s="56"/>
      <c r="ER601" s="56"/>
      <c r="ES601" s="56"/>
      <c r="ET601" s="56"/>
      <c r="EU601" s="56"/>
      <c r="EV601" s="56"/>
      <c r="EW601" s="56"/>
      <c r="EX601" s="56"/>
      <c r="EY601" s="56"/>
      <c r="EZ601" s="56"/>
      <c r="FA601" s="56"/>
      <c r="FB601" s="56"/>
      <c r="FC601" s="56"/>
      <c r="FD601" s="56"/>
      <c r="FE601" s="56"/>
      <c r="FF601" s="56"/>
      <c r="FG601" s="56"/>
      <c r="FH601" s="56"/>
      <c r="FI601" s="56"/>
      <c r="FJ601" s="56"/>
      <c r="FK601" s="56"/>
      <c r="FL601" s="56"/>
      <c r="FM601" s="56"/>
      <c r="FN601" s="56"/>
      <c r="FO601" s="56"/>
      <c r="FP601" s="56"/>
      <c r="FQ601" s="56"/>
      <c r="FR601" s="56"/>
      <c r="FS601" s="56"/>
      <c r="FT601" s="56"/>
      <c r="FU601" s="56"/>
      <c r="FV601" s="56"/>
      <c r="FW601" s="56"/>
      <c r="FX601" s="56"/>
      <c r="FY601" s="56"/>
      <c r="FZ601" s="56"/>
      <c r="GA601" s="56"/>
      <c r="GB601" s="56"/>
      <c r="GC601" s="56"/>
      <c r="GD601" s="56"/>
      <c r="GE601" s="56"/>
      <c r="GF601" s="56"/>
      <c r="GG601" s="56"/>
      <c r="GH601" s="56"/>
      <c r="GI601" s="56"/>
      <c r="GJ601" s="56"/>
      <c r="GK601" s="56"/>
      <c r="GL601" s="56"/>
      <c r="GM601" s="56"/>
      <c r="GN601" s="56"/>
      <c r="GO601" s="56"/>
      <c r="GP601" s="56"/>
      <c r="GQ601" s="56"/>
      <c r="GR601" s="56"/>
      <c r="GS601" s="56"/>
      <c r="GT601" s="56"/>
      <c r="GU601" s="56"/>
      <c r="GV601" s="56"/>
      <c r="GW601" s="56"/>
      <c r="GX601" s="56"/>
      <c r="GY601" s="56"/>
      <c r="GZ601" s="56"/>
      <c r="HA601" s="56"/>
      <c r="HB601" s="56"/>
      <c r="HC601" s="56"/>
      <c r="HD601" s="56"/>
      <c r="HE601" s="56"/>
      <c r="HF601" s="56"/>
      <c r="HG601" s="56"/>
      <c r="HH601" s="56"/>
      <c r="HI601" s="56"/>
      <c r="HJ601" s="56"/>
      <c r="HK601" s="56"/>
      <c r="HL601" s="56"/>
      <c r="HM601" s="56"/>
      <c r="HN601" s="56"/>
      <c r="HO601" s="56"/>
      <c r="HP601" s="56"/>
      <c r="HQ601" s="56"/>
      <c r="HR601" s="56"/>
      <c r="HS601" s="56"/>
      <c r="HT601" s="56"/>
      <c r="HU601" s="56"/>
      <c r="HV601" s="56"/>
      <c r="HW601" s="56"/>
      <c r="HX601" s="56"/>
      <c r="HY601" s="56"/>
      <c r="HZ601" s="56"/>
      <c r="IA601" s="56"/>
      <c r="IB601" s="56"/>
      <c r="IC601" s="56"/>
      <c r="ID601" s="56"/>
      <c r="IE601" s="56"/>
      <c r="IF601" s="56"/>
      <c r="IG601" s="56"/>
      <c r="IH601" s="56"/>
      <c r="II601" s="56"/>
      <c r="IJ601" s="56"/>
      <c r="IK601" s="56"/>
      <c r="IL601" s="56"/>
      <c r="IM601" s="56"/>
      <c r="IN601" s="56"/>
      <c r="IO601" s="56"/>
      <c r="IP601" s="56"/>
      <c r="IQ601" s="56"/>
      <c r="IR601" s="56"/>
      <c r="IS601" s="56"/>
      <c r="IT601" s="56"/>
      <c r="IU601" s="56"/>
    </row>
    <row r="602" spans="1:255" ht="12.75">
      <c r="A602" s="72" t="s">
        <v>1224</v>
      </c>
      <c r="B602" s="65" t="s">
        <v>2252</v>
      </c>
      <c r="C602" s="55">
        <v>8</v>
      </c>
      <c r="D602" s="55">
        <v>1000</v>
      </c>
      <c r="E602" s="187" t="s">
        <v>3507</v>
      </c>
      <c r="F602" s="200" t="s">
        <v>2026</v>
      </c>
      <c r="G602" s="187" t="s">
        <v>1871</v>
      </c>
      <c r="H602" s="55" t="s">
        <v>2252</v>
      </c>
      <c r="I602" s="55" t="s">
        <v>1255</v>
      </c>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c r="AS602" s="56"/>
      <c r="AT602" s="56"/>
      <c r="AU602" s="56"/>
      <c r="AV602" s="56"/>
      <c r="AW602" s="56"/>
      <c r="AX602" s="56"/>
      <c r="AY602" s="56"/>
      <c r="AZ602" s="56"/>
      <c r="BA602" s="56"/>
      <c r="BB602" s="56"/>
      <c r="BC602" s="56"/>
      <c r="BD602" s="56"/>
      <c r="BE602" s="56"/>
      <c r="BF602" s="56"/>
      <c r="BG602" s="56"/>
      <c r="BH602" s="56"/>
      <c r="BI602" s="56"/>
      <c r="BJ602" s="56"/>
      <c r="BK602" s="56"/>
      <c r="BL602" s="56"/>
      <c r="BM602" s="56"/>
      <c r="BN602" s="56"/>
      <c r="BO602" s="56"/>
      <c r="BP602" s="56"/>
      <c r="BQ602" s="56"/>
      <c r="BR602" s="56"/>
      <c r="BS602" s="56"/>
      <c r="BT602" s="56"/>
      <c r="BU602" s="56"/>
      <c r="BV602" s="56"/>
      <c r="BW602" s="56"/>
      <c r="BX602" s="56"/>
      <c r="BY602" s="56"/>
      <c r="BZ602" s="56"/>
      <c r="CA602" s="56"/>
      <c r="CB602" s="56"/>
      <c r="CC602" s="56"/>
      <c r="CD602" s="56"/>
      <c r="CE602" s="56"/>
      <c r="CF602" s="56"/>
      <c r="CG602" s="56"/>
      <c r="CH602" s="56"/>
      <c r="CI602" s="56"/>
      <c r="CJ602" s="56"/>
      <c r="CK602" s="56"/>
      <c r="CL602" s="56"/>
      <c r="CM602" s="56"/>
      <c r="CN602" s="56"/>
      <c r="CO602" s="56"/>
      <c r="CP602" s="56"/>
      <c r="CQ602" s="56"/>
      <c r="CR602" s="56"/>
      <c r="CS602" s="56"/>
      <c r="CT602" s="56"/>
      <c r="CU602" s="56"/>
      <c r="CV602" s="56"/>
      <c r="CW602" s="56"/>
      <c r="CX602" s="56"/>
      <c r="CY602" s="56"/>
      <c r="CZ602" s="56"/>
      <c r="DA602" s="56"/>
      <c r="DB602" s="56"/>
      <c r="DC602" s="56"/>
      <c r="DD602" s="56"/>
      <c r="DE602" s="56"/>
      <c r="DF602" s="56"/>
      <c r="DG602" s="56"/>
      <c r="DH602" s="56"/>
      <c r="DI602" s="56"/>
      <c r="DJ602" s="56"/>
      <c r="DK602" s="56"/>
      <c r="DL602" s="56"/>
      <c r="DM602" s="56"/>
      <c r="DN602" s="56"/>
      <c r="DO602" s="56"/>
      <c r="DP602" s="56"/>
      <c r="DQ602" s="56"/>
      <c r="DR602" s="56"/>
      <c r="DS602" s="56"/>
      <c r="DT602" s="56"/>
      <c r="DU602" s="56"/>
      <c r="DV602" s="56"/>
      <c r="DW602" s="56"/>
      <c r="DX602" s="56"/>
      <c r="DY602" s="56"/>
      <c r="DZ602" s="56"/>
      <c r="EA602" s="56"/>
      <c r="EB602" s="56"/>
      <c r="EC602" s="56"/>
      <c r="ED602" s="56"/>
      <c r="EE602" s="56"/>
      <c r="EF602" s="56"/>
      <c r="EG602" s="56"/>
      <c r="EH602" s="56"/>
      <c r="EI602" s="56"/>
      <c r="EJ602" s="56"/>
      <c r="EK602" s="56"/>
      <c r="EL602" s="56"/>
      <c r="EM602" s="56"/>
      <c r="EN602" s="56"/>
      <c r="EO602" s="56"/>
      <c r="EP602" s="56"/>
      <c r="EQ602" s="56"/>
      <c r="ER602" s="56"/>
      <c r="ES602" s="56"/>
      <c r="ET602" s="56"/>
      <c r="EU602" s="56"/>
      <c r="EV602" s="56"/>
      <c r="EW602" s="56"/>
      <c r="EX602" s="56"/>
      <c r="EY602" s="56"/>
      <c r="EZ602" s="56"/>
      <c r="FA602" s="56"/>
      <c r="FB602" s="56"/>
      <c r="FC602" s="56"/>
      <c r="FD602" s="56"/>
      <c r="FE602" s="56"/>
      <c r="FF602" s="56"/>
      <c r="FG602" s="56"/>
      <c r="FH602" s="56"/>
      <c r="FI602" s="56"/>
      <c r="FJ602" s="56"/>
      <c r="FK602" s="56"/>
      <c r="FL602" s="56"/>
      <c r="FM602" s="56"/>
      <c r="FN602" s="56"/>
      <c r="FO602" s="56"/>
      <c r="FP602" s="56"/>
      <c r="FQ602" s="56"/>
      <c r="FR602" s="56"/>
      <c r="FS602" s="56"/>
      <c r="FT602" s="56"/>
      <c r="FU602" s="56"/>
      <c r="FV602" s="56"/>
      <c r="FW602" s="56"/>
      <c r="FX602" s="56"/>
      <c r="FY602" s="56"/>
      <c r="FZ602" s="56"/>
      <c r="GA602" s="56"/>
      <c r="GB602" s="56"/>
      <c r="GC602" s="56"/>
      <c r="GD602" s="56"/>
      <c r="GE602" s="56"/>
      <c r="GF602" s="56"/>
      <c r="GG602" s="56"/>
      <c r="GH602" s="56"/>
      <c r="GI602" s="56"/>
      <c r="GJ602" s="56"/>
      <c r="GK602" s="56"/>
      <c r="GL602" s="56"/>
      <c r="GM602" s="56"/>
      <c r="GN602" s="56"/>
      <c r="GO602" s="56"/>
      <c r="GP602" s="56"/>
      <c r="GQ602" s="56"/>
      <c r="GR602" s="56"/>
      <c r="GS602" s="56"/>
      <c r="GT602" s="56"/>
      <c r="GU602" s="56"/>
      <c r="GV602" s="56"/>
      <c r="GW602" s="56"/>
      <c r="GX602" s="56"/>
      <c r="GY602" s="56"/>
      <c r="GZ602" s="56"/>
      <c r="HA602" s="56"/>
      <c r="HB602" s="56"/>
      <c r="HC602" s="56"/>
      <c r="HD602" s="56"/>
      <c r="HE602" s="56"/>
      <c r="HF602" s="56"/>
      <c r="HG602" s="56"/>
      <c r="HH602" s="56"/>
      <c r="HI602" s="56"/>
      <c r="HJ602" s="56"/>
      <c r="HK602" s="56"/>
      <c r="HL602" s="56"/>
      <c r="HM602" s="56"/>
      <c r="HN602" s="56"/>
      <c r="HO602" s="56"/>
      <c r="HP602" s="56"/>
      <c r="HQ602" s="56"/>
      <c r="HR602" s="56"/>
      <c r="HS602" s="56"/>
      <c r="HT602" s="56"/>
      <c r="HU602" s="56"/>
      <c r="HV602" s="56"/>
      <c r="HW602" s="56"/>
      <c r="HX602" s="56"/>
      <c r="HY602" s="56"/>
      <c r="HZ602" s="56"/>
      <c r="IA602" s="56"/>
      <c r="IB602" s="56"/>
      <c r="IC602" s="56"/>
      <c r="ID602" s="56"/>
      <c r="IE602" s="56"/>
      <c r="IF602" s="56"/>
      <c r="IG602" s="56"/>
      <c r="IH602" s="56"/>
      <c r="II602" s="56"/>
      <c r="IJ602" s="56"/>
      <c r="IK602" s="56"/>
      <c r="IL602" s="56"/>
      <c r="IM602" s="56"/>
      <c r="IN602" s="56"/>
      <c r="IO602" s="56"/>
      <c r="IP602" s="56"/>
      <c r="IQ602" s="56"/>
      <c r="IR602" s="56"/>
      <c r="IS602" s="56"/>
      <c r="IT602" s="56"/>
      <c r="IU602" s="56"/>
    </row>
    <row r="603" spans="1:255" ht="12.75">
      <c r="A603" s="57" t="s">
        <v>1224</v>
      </c>
      <c r="B603" s="65"/>
      <c r="C603" s="55">
        <v>8</v>
      </c>
      <c r="D603" s="55">
        <v>1000</v>
      </c>
      <c r="E603" s="187" t="s">
        <v>3508</v>
      </c>
      <c r="F603" s="200" t="s">
        <v>2027</v>
      </c>
      <c r="G603" s="187" t="s">
        <v>1872</v>
      </c>
      <c r="H603" s="55" t="s">
        <v>2252</v>
      </c>
      <c r="I603" s="55" t="s">
        <v>1255</v>
      </c>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c r="AS603" s="56"/>
      <c r="AT603" s="56"/>
      <c r="AU603" s="56"/>
      <c r="AV603" s="56"/>
      <c r="AW603" s="56"/>
      <c r="AX603" s="56"/>
      <c r="AY603" s="56"/>
      <c r="AZ603" s="56"/>
      <c r="BA603" s="56"/>
      <c r="BB603" s="56"/>
      <c r="BC603" s="56"/>
      <c r="BD603" s="56"/>
      <c r="BE603" s="56"/>
      <c r="BF603" s="56"/>
      <c r="BG603" s="56"/>
      <c r="BH603" s="56"/>
      <c r="BI603" s="56"/>
      <c r="BJ603" s="56"/>
      <c r="BK603" s="56"/>
      <c r="BL603" s="56"/>
      <c r="BM603" s="56"/>
      <c r="BN603" s="56"/>
      <c r="BO603" s="56"/>
      <c r="BP603" s="56"/>
      <c r="BQ603" s="56"/>
      <c r="BR603" s="56"/>
      <c r="BS603" s="56"/>
      <c r="BT603" s="56"/>
      <c r="BU603" s="56"/>
      <c r="BV603" s="56"/>
      <c r="BW603" s="56"/>
      <c r="BX603" s="56"/>
      <c r="BY603" s="56"/>
      <c r="BZ603" s="56"/>
      <c r="CA603" s="56"/>
      <c r="CB603" s="56"/>
      <c r="CC603" s="56"/>
      <c r="CD603" s="56"/>
      <c r="CE603" s="56"/>
      <c r="CF603" s="56"/>
      <c r="CG603" s="56"/>
      <c r="CH603" s="56"/>
      <c r="CI603" s="56"/>
      <c r="CJ603" s="56"/>
      <c r="CK603" s="56"/>
      <c r="CL603" s="56"/>
      <c r="CM603" s="56"/>
      <c r="CN603" s="56"/>
      <c r="CO603" s="56"/>
      <c r="CP603" s="56"/>
      <c r="CQ603" s="56"/>
      <c r="CR603" s="56"/>
      <c r="CS603" s="56"/>
      <c r="CT603" s="56"/>
      <c r="CU603" s="56"/>
      <c r="CV603" s="56"/>
      <c r="CW603" s="56"/>
      <c r="CX603" s="56"/>
      <c r="CY603" s="56"/>
      <c r="CZ603" s="56"/>
      <c r="DA603" s="56"/>
      <c r="DB603" s="56"/>
      <c r="DC603" s="56"/>
      <c r="DD603" s="56"/>
      <c r="DE603" s="56"/>
      <c r="DF603" s="56"/>
      <c r="DG603" s="56"/>
      <c r="DH603" s="56"/>
      <c r="DI603" s="56"/>
      <c r="DJ603" s="56"/>
      <c r="DK603" s="56"/>
      <c r="DL603" s="56"/>
      <c r="DM603" s="56"/>
      <c r="DN603" s="56"/>
      <c r="DO603" s="56"/>
      <c r="DP603" s="56"/>
      <c r="DQ603" s="56"/>
      <c r="DR603" s="56"/>
      <c r="DS603" s="56"/>
      <c r="DT603" s="56"/>
      <c r="DU603" s="56"/>
      <c r="DV603" s="56"/>
      <c r="DW603" s="56"/>
      <c r="DX603" s="56"/>
      <c r="DY603" s="56"/>
      <c r="DZ603" s="56"/>
      <c r="EA603" s="56"/>
      <c r="EB603" s="56"/>
      <c r="EC603" s="56"/>
      <c r="ED603" s="56"/>
      <c r="EE603" s="56"/>
      <c r="EF603" s="56"/>
      <c r="EG603" s="56"/>
      <c r="EH603" s="56"/>
      <c r="EI603" s="56"/>
      <c r="EJ603" s="56"/>
      <c r="EK603" s="56"/>
      <c r="EL603" s="56"/>
      <c r="EM603" s="56"/>
      <c r="EN603" s="56"/>
      <c r="EO603" s="56"/>
      <c r="EP603" s="56"/>
      <c r="EQ603" s="56"/>
      <c r="ER603" s="56"/>
      <c r="ES603" s="56"/>
      <c r="ET603" s="56"/>
      <c r="EU603" s="56"/>
      <c r="EV603" s="56"/>
      <c r="EW603" s="56"/>
      <c r="EX603" s="56"/>
      <c r="EY603" s="56"/>
      <c r="EZ603" s="56"/>
      <c r="FA603" s="56"/>
      <c r="FB603" s="56"/>
      <c r="FC603" s="56"/>
      <c r="FD603" s="56"/>
      <c r="FE603" s="56"/>
      <c r="FF603" s="56"/>
      <c r="FG603" s="56"/>
      <c r="FH603" s="56"/>
      <c r="FI603" s="56"/>
      <c r="FJ603" s="56"/>
      <c r="FK603" s="56"/>
      <c r="FL603" s="56"/>
      <c r="FM603" s="56"/>
      <c r="FN603" s="56"/>
      <c r="FO603" s="56"/>
      <c r="FP603" s="56"/>
      <c r="FQ603" s="56"/>
      <c r="FR603" s="56"/>
      <c r="FS603" s="56"/>
      <c r="FT603" s="56"/>
      <c r="FU603" s="56"/>
      <c r="FV603" s="56"/>
      <c r="FW603" s="56"/>
      <c r="FX603" s="56"/>
      <c r="FY603" s="56"/>
      <c r="FZ603" s="56"/>
      <c r="GA603" s="56"/>
      <c r="GB603" s="56"/>
      <c r="GC603" s="56"/>
      <c r="GD603" s="56"/>
      <c r="GE603" s="56"/>
      <c r="GF603" s="56"/>
      <c r="GG603" s="56"/>
      <c r="GH603" s="56"/>
      <c r="GI603" s="56"/>
      <c r="GJ603" s="56"/>
      <c r="GK603" s="56"/>
      <c r="GL603" s="56"/>
      <c r="GM603" s="56"/>
      <c r="GN603" s="56"/>
      <c r="GO603" s="56"/>
      <c r="GP603" s="56"/>
      <c r="GQ603" s="56"/>
      <c r="GR603" s="56"/>
      <c r="GS603" s="56"/>
      <c r="GT603" s="56"/>
      <c r="GU603" s="56"/>
      <c r="GV603" s="56"/>
      <c r="GW603" s="56"/>
      <c r="GX603" s="56"/>
      <c r="GY603" s="56"/>
      <c r="GZ603" s="56"/>
      <c r="HA603" s="56"/>
      <c r="HB603" s="56"/>
      <c r="HC603" s="56"/>
      <c r="HD603" s="56"/>
      <c r="HE603" s="56"/>
      <c r="HF603" s="56"/>
      <c r="HG603" s="56"/>
      <c r="HH603" s="56"/>
      <c r="HI603" s="56"/>
      <c r="HJ603" s="56"/>
      <c r="HK603" s="56"/>
      <c r="HL603" s="56"/>
      <c r="HM603" s="56"/>
      <c r="HN603" s="56"/>
      <c r="HO603" s="56"/>
      <c r="HP603" s="56"/>
      <c r="HQ603" s="56"/>
      <c r="HR603" s="56"/>
      <c r="HS603" s="56"/>
      <c r="HT603" s="56"/>
      <c r="HU603" s="56"/>
      <c r="HV603" s="56"/>
      <c r="HW603" s="56"/>
      <c r="HX603" s="56"/>
      <c r="HY603" s="56"/>
      <c r="HZ603" s="56"/>
      <c r="IA603" s="56"/>
      <c r="IB603" s="56"/>
      <c r="IC603" s="56"/>
      <c r="ID603" s="56"/>
      <c r="IE603" s="56"/>
      <c r="IF603" s="56"/>
      <c r="IG603" s="56"/>
      <c r="IH603" s="56"/>
      <c r="II603" s="56"/>
      <c r="IJ603" s="56"/>
      <c r="IK603" s="56"/>
      <c r="IL603" s="56"/>
      <c r="IM603" s="56"/>
      <c r="IN603" s="56"/>
      <c r="IO603" s="56"/>
      <c r="IP603" s="56"/>
      <c r="IQ603" s="56"/>
      <c r="IR603" s="56"/>
      <c r="IS603" s="56"/>
      <c r="IT603" s="56"/>
      <c r="IU603" s="56"/>
    </row>
    <row r="604" spans="1:255" ht="12.75">
      <c r="A604" s="57" t="s">
        <v>1224</v>
      </c>
      <c r="B604" s="58" t="s">
        <v>3347</v>
      </c>
      <c r="C604" s="55" t="s">
        <v>2246</v>
      </c>
      <c r="D604" s="55">
        <v>500</v>
      </c>
      <c r="E604" s="186" t="s">
        <v>3510</v>
      </c>
      <c r="F604" s="201" t="s">
        <v>2028</v>
      </c>
      <c r="G604" s="186" t="s">
        <v>1871</v>
      </c>
      <c r="H604" s="55" t="s">
        <v>2252</v>
      </c>
      <c r="I604" s="55" t="s">
        <v>2128</v>
      </c>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c r="AS604" s="56"/>
      <c r="AT604" s="56"/>
      <c r="AU604" s="56"/>
      <c r="AV604" s="56"/>
      <c r="AW604" s="56"/>
      <c r="AX604" s="56"/>
      <c r="AY604" s="56"/>
      <c r="AZ604" s="56"/>
      <c r="BA604" s="56"/>
      <c r="BB604" s="56"/>
      <c r="BC604" s="56"/>
      <c r="BD604" s="56"/>
      <c r="BE604" s="56"/>
      <c r="BF604" s="56"/>
      <c r="BG604" s="56"/>
      <c r="BH604" s="56"/>
      <c r="BI604" s="56"/>
      <c r="BJ604" s="56"/>
      <c r="BK604" s="56"/>
      <c r="BL604" s="56"/>
      <c r="BM604" s="56"/>
      <c r="BN604" s="56"/>
      <c r="BO604" s="56"/>
      <c r="BP604" s="56"/>
      <c r="BQ604" s="56"/>
      <c r="BR604" s="56"/>
      <c r="BS604" s="56"/>
      <c r="BT604" s="56"/>
      <c r="BU604" s="56"/>
      <c r="BV604" s="56"/>
      <c r="BW604" s="56"/>
      <c r="BX604" s="56"/>
      <c r="BY604" s="56"/>
      <c r="BZ604" s="56"/>
      <c r="CA604" s="56"/>
      <c r="CB604" s="56"/>
      <c r="CC604" s="56"/>
      <c r="CD604" s="56"/>
      <c r="CE604" s="56"/>
      <c r="CF604" s="56"/>
      <c r="CG604" s="56"/>
      <c r="CH604" s="56"/>
      <c r="CI604" s="56"/>
      <c r="CJ604" s="56"/>
      <c r="CK604" s="56"/>
      <c r="CL604" s="56"/>
      <c r="CM604" s="56"/>
      <c r="CN604" s="56"/>
      <c r="CO604" s="56"/>
      <c r="CP604" s="56"/>
      <c r="CQ604" s="56"/>
      <c r="CR604" s="56"/>
      <c r="CS604" s="56"/>
      <c r="CT604" s="56"/>
      <c r="CU604" s="56"/>
      <c r="CV604" s="56"/>
      <c r="CW604" s="56"/>
      <c r="CX604" s="56"/>
      <c r="CY604" s="56"/>
      <c r="CZ604" s="56"/>
      <c r="DA604" s="56"/>
      <c r="DB604" s="56"/>
      <c r="DC604" s="56"/>
      <c r="DD604" s="56"/>
      <c r="DE604" s="56"/>
      <c r="DF604" s="56"/>
      <c r="DG604" s="56"/>
      <c r="DH604" s="56"/>
      <c r="DI604" s="56"/>
      <c r="DJ604" s="56"/>
      <c r="DK604" s="56"/>
      <c r="DL604" s="56"/>
      <c r="DM604" s="56"/>
      <c r="DN604" s="56"/>
      <c r="DO604" s="56"/>
      <c r="DP604" s="56"/>
      <c r="DQ604" s="56"/>
      <c r="DR604" s="56"/>
      <c r="DS604" s="56"/>
      <c r="DT604" s="56"/>
      <c r="DU604" s="56"/>
      <c r="DV604" s="56"/>
      <c r="DW604" s="56"/>
      <c r="DX604" s="56"/>
      <c r="DY604" s="56"/>
      <c r="DZ604" s="56"/>
      <c r="EA604" s="56"/>
      <c r="EB604" s="56"/>
      <c r="EC604" s="56"/>
      <c r="ED604" s="56"/>
      <c r="EE604" s="56"/>
      <c r="EF604" s="56"/>
      <c r="EG604" s="56"/>
      <c r="EH604" s="56"/>
      <c r="EI604" s="56"/>
      <c r="EJ604" s="56"/>
      <c r="EK604" s="56"/>
      <c r="EL604" s="56"/>
      <c r="EM604" s="56"/>
      <c r="EN604" s="56"/>
      <c r="EO604" s="56"/>
      <c r="EP604" s="56"/>
      <c r="EQ604" s="56"/>
      <c r="ER604" s="56"/>
      <c r="ES604" s="56"/>
      <c r="ET604" s="56"/>
      <c r="EU604" s="56"/>
      <c r="EV604" s="56"/>
      <c r="EW604" s="56"/>
      <c r="EX604" s="56"/>
      <c r="EY604" s="56"/>
      <c r="EZ604" s="56"/>
      <c r="FA604" s="56"/>
      <c r="FB604" s="56"/>
      <c r="FC604" s="56"/>
      <c r="FD604" s="56"/>
      <c r="FE604" s="56"/>
      <c r="FF604" s="56"/>
      <c r="FG604" s="56"/>
      <c r="FH604" s="56"/>
      <c r="FI604" s="56"/>
      <c r="FJ604" s="56"/>
      <c r="FK604" s="56"/>
      <c r="FL604" s="56"/>
      <c r="FM604" s="56"/>
      <c r="FN604" s="56"/>
      <c r="FO604" s="56"/>
      <c r="FP604" s="56"/>
      <c r="FQ604" s="56"/>
      <c r="FR604" s="56"/>
      <c r="FS604" s="56"/>
      <c r="FT604" s="56"/>
      <c r="FU604" s="56"/>
      <c r="FV604" s="56"/>
      <c r="FW604" s="56"/>
      <c r="FX604" s="56"/>
      <c r="FY604" s="56"/>
      <c r="FZ604" s="56"/>
      <c r="GA604" s="56"/>
      <c r="GB604" s="56"/>
      <c r="GC604" s="56"/>
      <c r="GD604" s="56"/>
      <c r="GE604" s="56"/>
      <c r="GF604" s="56"/>
      <c r="GG604" s="56"/>
      <c r="GH604" s="56"/>
      <c r="GI604" s="56"/>
      <c r="GJ604" s="56"/>
      <c r="GK604" s="56"/>
      <c r="GL604" s="56"/>
      <c r="GM604" s="56"/>
      <c r="GN604" s="56"/>
      <c r="GO604" s="56"/>
      <c r="GP604" s="56"/>
      <c r="GQ604" s="56"/>
      <c r="GR604" s="56"/>
      <c r="GS604" s="56"/>
      <c r="GT604" s="56"/>
      <c r="GU604" s="56"/>
      <c r="GV604" s="56"/>
      <c r="GW604" s="56"/>
      <c r="GX604" s="56"/>
      <c r="GY604" s="56"/>
      <c r="GZ604" s="56"/>
      <c r="HA604" s="56"/>
      <c r="HB604" s="56"/>
      <c r="HC604" s="56"/>
      <c r="HD604" s="56"/>
      <c r="HE604" s="56"/>
      <c r="HF604" s="56"/>
      <c r="HG604" s="56"/>
      <c r="HH604" s="56"/>
      <c r="HI604" s="56"/>
      <c r="HJ604" s="56"/>
      <c r="HK604" s="56"/>
      <c r="HL604" s="56"/>
      <c r="HM604" s="56"/>
      <c r="HN604" s="56"/>
      <c r="HO604" s="56"/>
      <c r="HP604" s="56"/>
      <c r="HQ604" s="56"/>
      <c r="HR604" s="56"/>
      <c r="HS604" s="56"/>
      <c r="HT604" s="56"/>
      <c r="HU604" s="56"/>
      <c r="HV604" s="56"/>
      <c r="HW604" s="56"/>
      <c r="HX604" s="56"/>
      <c r="HY604" s="56"/>
      <c r="HZ604" s="56"/>
      <c r="IA604" s="56"/>
      <c r="IB604" s="56"/>
      <c r="IC604" s="56"/>
      <c r="ID604" s="56"/>
      <c r="IE604" s="56"/>
      <c r="IF604" s="56"/>
      <c r="IG604" s="56"/>
      <c r="IH604" s="56"/>
      <c r="II604" s="56"/>
      <c r="IJ604" s="56"/>
      <c r="IK604" s="56"/>
      <c r="IL604" s="56"/>
      <c r="IM604" s="56"/>
      <c r="IN604" s="56"/>
      <c r="IO604" s="56"/>
      <c r="IP604" s="56"/>
      <c r="IQ604" s="56"/>
      <c r="IR604" s="56"/>
      <c r="IS604" s="56"/>
      <c r="IT604" s="56"/>
      <c r="IU604" s="56"/>
    </row>
    <row r="605" spans="1:255" ht="12.75">
      <c r="A605" s="57" t="s">
        <v>1224</v>
      </c>
      <c r="B605" s="58" t="s">
        <v>3347</v>
      </c>
      <c r="C605" s="55" t="s">
        <v>2246</v>
      </c>
      <c r="D605" s="55">
        <v>500</v>
      </c>
      <c r="E605" s="186" t="s">
        <v>3511</v>
      </c>
      <c r="F605" s="201" t="s">
        <v>2029</v>
      </c>
      <c r="G605" s="186" t="s">
        <v>1872</v>
      </c>
      <c r="H605" s="55" t="s">
        <v>2252</v>
      </c>
      <c r="I605" s="55" t="s">
        <v>2128</v>
      </c>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c r="AS605" s="56"/>
      <c r="AT605" s="56"/>
      <c r="AU605" s="56"/>
      <c r="AV605" s="56"/>
      <c r="AW605" s="56"/>
      <c r="AX605" s="56"/>
      <c r="AY605" s="56"/>
      <c r="AZ605" s="56"/>
      <c r="BA605" s="56"/>
      <c r="BB605" s="56"/>
      <c r="BC605" s="56"/>
      <c r="BD605" s="56"/>
      <c r="BE605" s="56"/>
      <c r="BF605" s="56"/>
      <c r="BG605" s="56"/>
      <c r="BH605" s="56"/>
      <c r="BI605" s="56"/>
      <c r="BJ605" s="56"/>
      <c r="BK605" s="56"/>
      <c r="BL605" s="56"/>
      <c r="BM605" s="56"/>
      <c r="BN605" s="56"/>
      <c r="BO605" s="56"/>
      <c r="BP605" s="56"/>
      <c r="BQ605" s="56"/>
      <c r="BR605" s="56"/>
      <c r="BS605" s="56"/>
      <c r="BT605" s="56"/>
      <c r="BU605" s="56"/>
      <c r="BV605" s="56"/>
      <c r="BW605" s="56"/>
      <c r="BX605" s="56"/>
      <c r="BY605" s="56"/>
      <c r="BZ605" s="56"/>
      <c r="CA605" s="56"/>
      <c r="CB605" s="56"/>
      <c r="CC605" s="56"/>
      <c r="CD605" s="56"/>
      <c r="CE605" s="56"/>
      <c r="CF605" s="56"/>
      <c r="CG605" s="56"/>
      <c r="CH605" s="56"/>
      <c r="CI605" s="56"/>
      <c r="CJ605" s="56"/>
      <c r="CK605" s="56"/>
      <c r="CL605" s="56"/>
      <c r="CM605" s="56"/>
      <c r="CN605" s="56"/>
      <c r="CO605" s="56"/>
      <c r="CP605" s="56"/>
      <c r="CQ605" s="56"/>
      <c r="CR605" s="56"/>
      <c r="CS605" s="56"/>
      <c r="CT605" s="56"/>
      <c r="CU605" s="56"/>
      <c r="CV605" s="56"/>
      <c r="CW605" s="56"/>
      <c r="CX605" s="56"/>
      <c r="CY605" s="56"/>
      <c r="CZ605" s="56"/>
      <c r="DA605" s="56"/>
      <c r="DB605" s="56"/>
      <c r="DC605" s="56"/>
      <c r="DD605" s="56"/>
      <c r="DE605" s="56"/>
      <c r="DF605" s="56"/>
      <c r="DG605" s="56"/>
      <c r="DH605" s="56"/>
      <c r="DI605" s="56"/>
      <c r="DJ605" s="56"/>
      <c r="DK605" s="56"/>
      <c r="DL605" s="56"/>
      <c r="DM605" s="56"/>
      <c r="DN605" s="56"/>
      <c r="DO605" s="56"/>
      <c r="DP605" s="56"/>
      <c r="DQ605" s="56"/>
      <c r="DR605" s="56"/>
      <c r="DS605" s="56"/>
      <c r="DT605" s="56"/>
      <c r="DU605" s="56"/>
      <c r="DV605" s="56"/>
      <c r="DW605" s="56"/>
      <c r="DX605" s="56"/>
      <c r="DY605" s="56"/>
      <c r="DZ605" s="56"/>
      <c r="EA605" s="56"/>
      <c r="EB605" s="56"/>
      <c r="EC605" s="56"/>
      <c r="ED605" s="56"/>
      <c r="EE605" s="56"/>
      <c r="EF605" s="56"/>
      <c r="EG605" s="56"/>
      <c r="EH605" s="56"/>
      <c r="EI605" s="56"/>
      <c r="EJ605" s="56"/>
      <c r="EK605" s="56"/>
      <c r="EL605" s="56"/>
      <c r="EM605" s="56"/>
      <c r="EN605" s="56"/>
      <c r="EO605" s="56"/>
      <c r="EP605" s="56"/>
      <c r="EQ605" s="56"/>
      <c r="ER605" s="56"/>
      <c r="ES605" s="56"/>
      <c r="ET605" s="56"/>
      <c r="EU605" s="56"/>
      <c r="EV605" s="56"/>
      <c r="EW605" s="56"/>
      <c r="EX605" s="56"/>
      <c r="EY605" s="56"/>
      <c r="EZ605" s="56"/>
      <c r="FA605" s="56"/>
      <c r="FB605" s="56"/>
      <c r="FC605" s="56"/>
      <c r="FD605" s="56"/>
      <c r="FE605" s="56"/>
      <c r="FF605" s="56"/>
      <c r="FG605" s="56"/>
      <c r="FH605" s="56"/>
      <c r="FI605" s="56"/>
      <c r="FJ605" s="56"/>
      <c r="FK605" s="56"/>
      <c r="FL605" s="56"/>
      <c r="FM605" s="56"/>
      <c r="FN605" s="56"/>
      <c r="FO605" s="56"/>
      <c r="FP605" s="56"/>
      <c r="FQ605" s="56"/>
      <c r="FR605" s="56"/>
      <c r="FS605" s="56"/>
      <c r="FT605" s="56"/>
      <c r="FU605" s="56"/>
      <c r="FV605" s="56"/>
      <c r="FW605" s="56"/>
      <c r="FX605" s="56"/>
      <c r="FY605" s="56"/>
      <c r="FZ605" s="56"/>
      <c r="GA605" s="56"/>
      <c r="GB605" s="56"/>
      <c r="GC605" s="56"/>
      <c r="GD605" s="56"/>
      <c r="GE605" s="56"/>
      <c r="GF605" s="56"/>
      <c r="GG605" s="56"/>
      <c r="GH605" s="56"/>
      <c r="GI605" s="56"/>
      <c r="GJ605" s="56"/>
      <c r="GK605" s="56"/>
      <c r="GL605" s="56"/>
      <c r="GM605" s="56"/>
      <c r="GN605" s="56"/>
      <c r="GO605" s="56"/>
      <c r="GP605" s="56"/>
      <c r="GQ605" s="56"/>
      <c r="GR605" s="56"/>
      <c r="GS605" s="56"/>
      <c r="GT605" s="56"/>
      <c r="GU605" s="56"/>
      <c r="GV605" s="56"/>
      <c r="GW605" s="56"/>
      <c r="GX605" s="56"/>
      <c r="GY605" s="56"/>
      <c r="GZ605" s="56"/>
      <c r="HA605" s="56"/>
      <c r="HB605" s="56"/>
      <c r="HC605" s="56"/>
      <c r="HD605" s="56"/>
      <c r="HE605" s="56"/>
      <c r="HF605" s="56"/>
      <c r="HG605" s="56"/>
      <c r="HH605" s="56"/>
      <c r="HI605" s="56"/>
      <c r="HJ605" s="56"/>
      <c r="HK605" s="56"/>
      <c r="HL605" s="56"/>
      <c r="HM605" s="56"/>
      <c r="HN605" s="56"/>
      <c r="HO605" s="56"/>
      <c r="HP605" s="56"/>
      <c r="HQ605" s="56"/>
      <c r="HR605" s="56"/>
      <c r="HS605" s="56"/>
      <c r="HT605" s="56"/>
      <c r="HU605" s="56"/>
      <c r="HV605" s="56"/>
      <c r="HW605" s="56"/>
      <c r="HX605" s="56"/>
      <c r="HY605" s="56"/>
      <c r="HZ605" s="56"/>
      <c r="IA605" s="56"/>
      <c r="IB605" s="56"/>
      <c r="IC605" s="56"/>
      <c r="ID605" s="56"/>
      <c r="IE605" s="56"/>
      <c r="IF605" s="56"/>
      <c r="IG605" s="56"/>
      <c r="IH605" s="56"/>
      <c r="II605" s="56"/>
      <c r="IJ605" s="56"/>
      <c r="IK605" s="56"/>
      <c r="IL605" s="56"/>
      <c r="IM605" s="56"/>
      <c r="IN605" s="56"/>
      <c r="IO605" s="56"/>
      <c r="IP605" s="56"/>
      <c r="IQ605" s="56"/>
      <c r="IR605" s="56"/>
      <c r="IS605" s="56"/>
      <c r="IT605" s="56"/>
      <c r="IU605" s="56"/>
    </row>
    <row r="606" spans="1:255" ht="12.75">
      <c r="A606" s="57" t="s">
        <v>1224</v>
      </c>
      <c r="B606" s="58" t="s">
        <v>1259</v>
      </c>
      <c r="C606" s="55" t="s">
        <v>2246</v>
      </c>
      <c r="D606" s="55">
        <v>250</v>
      </c>
      <c r="E606" s="186" t="s">
        <v>3512</v>
      </c>
      <c r="F606" s="201" t="s">
        <v>2030</v>
      </c>
      <c r="G606" s="186" t="s">
        <v>1871</v>
      </c>
      <c r="H606" s="55" t="s">
        <v>2252</v>
      </c>
      <c r="I606" s="55" t="s">
        <v>1258</v>
      </c>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c r="AZ606" s="56"/>
      <c r="BA606" s="56"/>
      <c r="BB606" s="56"/>
      <c r="BC606" s="56"/>
      <c r="BD606" s="56"/>
      <c r="BE606" s="56"/>
      <c r="BF606" s="56"/>
      <c r="BG606" s="56"/>
      <c r="BH606" s="56"/>
      <c r="BI606" s="56"/>
      <c r="BJ606" s="56"/>
      <c r="BK606" s="56"/>
      <c r="BL606" s="56"/>
      <c r="BM606" s="56"/>
      <c r="BN606" s="56"/>
      <c r="BO606" s="56"/>
      <c r="BP606" s="56"/>
      <c r="BQ606" s="56"/>
      <c r="BR606" s="56"/>
      <c r="BS606" s="56"/>
      <c r="BT606" s="56"/>
      <c r="BU606" s="56"/>
      <c r="BV606" s="56"/>
      <c r="BW606" s="56"/>
      <c r="BX606" s="56"/>
      <c r="BY606" s="56"/>
      <c r="BZ606" s="56"/>
      <c r="CA606" s="56"/>
      <c r="CB606" s="56"/>
      <c r="CC606" s="56"/>
      <c r="CD606" s="56"/>
      <c r="CE606" s="56"/>
      <c r="CF606" s="56"/>
      <c r="CG606" s="56"/>
      <c r="CH606" s="56"/>
      <c r="CI606" s="56"/>
      <c r="CJ606" s="56"/>
      <c r="CK606" s="56"/>
      <c r="CL606" s="56"/>
      <c r="CM606" s="56"/>
      <c r="CN606" s="56"/>
      <c r="CO606" s="56"/>
      <c r="CP606" s="56"/>
      <c r="CQ606" s="56"/>
      <c r="CR606" s="56"/>
      <c r="CS606" s="56"/>
      <c r="CT606" s="56"/>
      <c r="CU606" s="56"/>
      <c r="CV606" s="56"/>
      <c r="CW606" s="56"/>
      <c r="CX606" s="56"/>
      <c r="CY606" s="56"/>
      <c r="CZ606" s="56"/>
      <c r="DA606" s="56"/>
      <c r="DB606" s="56"/>
      <c r="DC606" s="56"/>
      <c r="DD606" s="56"/>
      <c r="DE606" s="56"/>
      <c r="DF606" s="56"/>
      <c r="DG606" s="56"/>
      <c r="DH606" s="56"/>
      <c r="DI606" s="56"/>
      <c r="DJ606" s="56"/>
      <c r="DK606" s="56"/>
      <c r="DL606" s="56"/>
      <c r="DM606" s="56"/>
      <c r="DN606" s="56"/>
      <c r="DO606" s="56"/>
      <c r="DP606" s="56"/>
      <c r="DQ606" s="56"/>
      <c r="DR606" s="56"/>
      <c r="DS606" s="56"/>
      <c r="DT606" s="56"/>
      <c r="DU606" s="56"/>
      <c r="DV606" s="56"/>
      <c r="DW606" s="56"/>
      <c r="DX606" s="56"/>
      <c r="DY606" s="56"/>
      <c r="DZ606" s="56"/>
      <c r="EA606" s="56"/>
      <c r="EB606" s="56"/>
      <c r="EC606" s="56"/>
      <c r="ED606" s="56"/>
      <c r="EE606" s="56"/>
      <c r="EF606" s="56"/>
      <c r="EG606" s="56"/>
      <c r="EH606" s="56"/>
      <c r="EI606" s="56"/>
      <c r="EJ606" s="56"/>
      <c r="EK606" s="56"/>
      <c r="EL606" s="56"/>
      <c r="EM606" s="56"/>
      <c r="EN606" s="56"/>
      <c r="EO606" s="56"/>
      <c r="EP606" s="56"/>
      <c r="EQ606" s="56"/>
      <c r="ER606" s="56"/>
      <c r="ES606" s="56"/>
      <c r="ET606" s="56"/>
      <c r="EU606" s="56"/>
      <c r="EV606" s="56"/>
      <c r="EW606" s="56"/>
      <c r="EX606" s="56"/>
      <c r="EY606" s="56"/>
      <c r="EZ606" s="56"/>
      <c r="FA606" s="56"/>
      <c r="FB606" s="56"/>
      <c r="FC606" s="56"/>
      <c r="FD606" s="56"/>
      <c r="FE606" s="56"/>
      <c r="FF606" s="56"/>
      <c r="FG606" s="56"/>
      <c r="FH606" s="56"/>
      <c r="FI606" s="56"/>
      <c r="FJ606" s="56"/>
      <c r="FK606" s="56"/>
      <c r="FL606" s="56"/>
      <c r="FM606" s="56"/>
      <c r="FN606" s="56"/>
      <c r="FO606" s="56"/>
      <c r="FP606" s="56"/>
      <c r="FQ606" s="56"/>
      <c r="FR606" s="56"/>
      <c r="FS606" s="56"/>
      <c r="FT606" s="56"/>
      <c r="FU606" s="56"/>
      <c r="FV606" s="56"/>
      <c r="FW606" s="56"/>
      <c r="FX606" s="56"/>
      <c r="FY606" s="56"/>
      <c r="FZ606" s="56"/>
      <c r="GA606" s="56"/>
      <c r="GB606" s="56"/>
      <c r="GC606" s="56"/>
      <c r="GD606" s="56"/>
      <c r="GE606" s="56"/>
      <c r="GF606" s="56"/>
      <c r="GG606" s="56"/>
      <c r="GH606" s="56"/>
      <c r="GI606" s="56"/>
      <c r="GJ606" s="56"/>
      <c r="GK606" s="56"/>
      <c r="GL606" s="56"/>
      <c r="GM606" s="56"/>
      <c r="GN606" s="56"/>
      <c r="GO606" s="56"/>
      <c r="GP606" s="56"/>
      <c r="GQ606" s="56"/>
      <c r="GR606" s="56"/>
      <c r="GS606" s="56"/>
      <c r="GT606" s="56"/>
      <c r="GU606" s="56"/>
      <c r="GV606" s="56"/>
      <c r="GW606" s="56"/>
      <c r="GX606" s="56"/>
      <c r="GY606" s="56"/>
      <c r="GZ606" s="56"/>
      <c r="HA606" s="56"/>
      <c r="HB606" s="56"/>
      <c r="HC606" s="56"/>
      <c r="HD606" s="56"/>
      <c r="HE606" s="56"/>
      <c r="HF606" s="56"/>
      <c r="HG606" s="56"/>
      <c r="HH606" s="56"/>
      <c r="HI606" s="56"/>
      <c r="HJ606" s="56"/>
      <c r="HK606" s="56"/>
      <c r="HL606" s="56"/>
      <c r="HM606" s="56"/>
      <c r="HN606" s="56"/>
      <c r="HO606" s="56"/>
      <c r="HP606" s="56"/>
      <c r="HQ606" s="56"/>
      <c r="HR606" s="56"/>
      <c r="HS606" s="56"/>
      <c r="HT606" s="56"/>
      <c r="HU606" s="56"/>
      <c r="HV606" s="56"/>
      <c r="HW606" s="56"/>
      <c r="HX606" s="56"/>
      <c r="HY606" s="56"/>
      <c r="HZ606" s="56"/>
      <c r="IA606" s="56"/>
      <c r="IB606" s="56"/>
      <c r="IC606" s="56"/>
      <c r="ID606" s="56"/>
      <c r="IE606" s="56"/>
      <c r="IF606" s="56"/>
      <c r="IG606" s="56"/>
      <c r="IH606" s="56"/>
      <c r="II606" s="56"/>
      <c r="IJ606" s="56"/>
      <c r="IK606" s="56"/>
      <c r="IL606" s="56"/>
      <c r="IM606" s="56"/>
      <c r="IN606" s="56"/>
      <c r="IO606" s="56"/>
      <c r="IP606" s="56"/>
      <c r="IQ606" s="56"/>
      <c r="IR606" s="56"/>
      <c r="IS606" s="56"/>
      <c r="IT606" s="56"/>
      <c r="IU606" s="56"/>
    </row>
    <row r="607" spans="1:255" ht="12.75">
      <c r="A607" s="57" t="s">
        <v>1224</v>
      </c>
      <c r="B607" s="58" t="s">
        <v>1259</v>
      </c>
      <c r="C607" s="55" t="s">
        <v>2246</v>
      </c>
      <c r="D607" s="55">
        <v>250</v>
      </c>
      <c r="E607" s="186" t="s">
        <v>3513</v>
      </c>
      <c r="F607" s="201" t="s">
        <v>2031</v>
      </c>
      <c r="G607" s="186" t="s">
        <v>1872</v>
      </c>
      <c r="H607" s="55" t="s">
        <v>2252</v>
      </c>
      <c r="I607" s="55" t="s">
        <v>1258</v>
      </c>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c r="AS607" s="56"/>
      <c r="AT607" s="56"/>
      <c r="AU607" s="56"/>
      <c r="AV607" s="56"/>
      <c r="AW607" s="56"/>
      <c r="AX607" s="56"/>
      <c r="AY607" s="56"/>
      <c r="AZ607" s="56"/>
      <c r="BA607" s="56"/>
      <c r="BB607" s="56"/>
      <c r="BC607" s="56"/>
      <c r="BD607" s="56"/>
      <c r="BE607" s="56"/>
      <c r="BF607" s="56"/>
      <c r="BG607" s="56"/>
      <c r="BH607" s="56"/>
      <c r="BI607" s="56"/>
      <c r="BJ607" s="56"/>
      <c r="BK607" s="56"/>
      <c r="BL607" s="56"/>
      <c r="BM607" s="56"/>
      <c r="BN607" s="56"/>
      <c r="BO607" s="56"/>
      <c r="BP607" s="56"/>
      <c r="BQ607" s="56"/>
      <c r="BR607" s="56"/>
      <c r="BS607" s="56"/>
      <c r="BT607" s="56"/>
      <c r="BU607" s="56"/>
      <c r="BV607" s="56"/>
      <c r="BW607" s="56"/>
      <c r="BX607" s="56"/>
      <c r="BY607" s="56"/>
      <c r="BZ607" s="56"/>
      <c r="CA607" s="56"/>
      <c r="CB607" s="56"/>
      <c r="CC607" s="56"/>
      <c r="CD607" s="56"/>
      <c r="CE607" s="56"/>
      <c r="CF607" s="56"/>
      <c r="CG607" s="56"/>
      <c r="CH607" s="56"/>
      <c r="CI607" s="56"/>
      <c r="CJ607" s="56"/>
      <c r="CK607" s="56"/>
      <c r="CL607" s="56"/>
      <c r="CM607" s="56"/>
      <c r="CN607" s="56"/>
      <c r="CO607" s="56"/>
      <c r="CP607" s="56"/>
      <c r="CQ607" s="56"/>
      <c r="CR607" s="56"/>
      <c r="CS607" s="56"/>
      <c r="CT607" s="56"/>
      <c r="CU607" s="56"/>
      <c r="CV607" s="56"/>
      <c r="CW607" s="56"/>
      <c r="CX607" s="56"/>
      <c r="CY607" s="56"/>
      <c r="CZ607" s="56"/>
      <c r="DA607" s="56"/>
      <c r="DB607" s="56"/>
      <c r="DC607" s="56"/>
      <c r="DD607" s="56"/>
      <c r="DE607" s="56"/>
      <c r="DF607" s="56"/>
      <c r="DG607" s="56"/>
      <c r="DH607" s="56"/>
      <c r="DI607" s="56"/>
      <c r="DJ607" s="56"/>
      <c r="DK607" s="56"/>
      <c r="DL607" s="56"/>
      <c r="DM607" s="56"/>
      <c r="DN607" s="56"/>
      <c r="DO607" s="56"/>
      <c r="DP607" s="56"/>
      <c r="DQ607" s="56"/>
      <c r="DR607" s="56"/>
      <c r="DS607" s="56"/>
      <c r="DT607" s="56"/>
      <c r="DU607" s="56"/>
      <c r="DV607" s="56"/>
      <c r="DW607" s="56"/>
      <c r="DX607" s="56"/>
      <c r="DY607" s="56"/>
      <c r="DZ607" s="56"/>
      <c r="EA607" s="56"/>
      <c r="EB607" s="56"/>
      <c r="EC607" s="56"/>
      <c r="ED607" s="56"/>
      <c r="EE607" s="56"/>
      <c r="EF607" s="56"/>
      <c r="EG607" s="56"/>
      <c r="EH607" s="56"/>
      <c r="EI607" s="56"/>
      <c r="EJ607" s="56"/>
      <c r="EK607" s="56"/>
      <c r="EL607" s="56"/>
      <c r="EM607" s="56"/>
      <c r="EN607" s="56"/>
      <c r="EO607" s="56"/>
      <c r="EP607" s="56"/>
      <c r="EQ607" s="56"/>
      <c r="ER607" s="56"/>
      <c r="ES607" s="56"/>
      <c r="ET607" s="56"/>
      <c r="EU607" s="56"/>
      <c r="EV607" s="56"/>
      <c r="EW607" s="56"/>
      <c r="EX607" s="56"/>
      <c r="EY607" s="56"/>
      <c r="EZ607" s="56"/>
      <c r="FA607" s="56"/>
      <c r="FB607" s="56"/>
      <c r="FC607" s="56"/>
      <c r="FD607" s="56"/>
      <c r="FE607" s="56"/>
      <c r="FF607" s="56"/>
      <c r="FG607" s="56"/>
      <c r="FH607" s="56"/>
      <c r="FI607" s="56"/>
      <c r="FJ607" s="56"/>
      <c r="FK607" s="56"/>
      <c r="FL607" s="56"/>
      <c r="FM607" s="56"/>
      <c r="FN607" s="56"/>
      <c r="FO607" s="56"/>
      <c r="FP607" s="56"/>
      <c r="FQ607" s="56"/>
      <c r="FR607" s="56"/>
      <c r="FS607" s="56"/>
      <c r="FT607" s="56"/>
      <c r="FU607" s="56"/>
      <c r="FV607" s="56"/>
      <c r="FW607" s="56"/>
      <c r="FX607" s="56"/>
      <c r="FY607" s="56"/>
      <c r="FZ607" s="56"/>
      <c r="GA607" s="56"/>
      <c r="GB607" s="56"/>
      <c r="GC607" s="56"/>
      <c r="GD607" s="56"/>
      <c r="GE607" s="56"/>
      <c r="GF607" s="56"/>
      <c r="GG607" s="56"/>
      <c r="GH607" s="56"/>
      <c r="GI607" s="56"/>
      <c r="GJ607" s="56"/>
      <c r="GK607" s="56"/>
      <c r="GL607" s="56"/>
      <c r="GM607" s="56"/>
      <c r="GN607" s="56"/>
      <c r="GO607" s="56"/>
      <c r="GP607" s="56"/>
      <c r="GQ607" s="56"/>
      <c r="GR607" s="56"/>
      <c r="GS607" s="56"/>
      <c r="GT607" s="56"/>
      <c r="GU607" s="56"/>
      <c r="GV607" s="56"/>
      <c r="GW607" s="56"/>
      <c r="GX607" s="56"/>
      <c r="GY607" s="56"/>
      <c r="GZ607" s="56"/>
      <c r="HA607" s="56"/>
      <c r="HB607" s="56"/>
      <c r="HC607" s="56"/>
      <c r="HD607" s="56"/>
      <c r="HE607" s="56"/>
      <c r="HF607" s="56"/>
      <c r="HG607" s="56"/>
      <c r="HH607" s="56"/>
      <c r="HI607" s="56"/>
      <c r="HJ607" s="56"/>
      <c r="HK607" s="56"/>
      <c r="HL607" s="56"/>
      <c r="HM607" s="56"/>
      <c r="HN607" s="56"/>
      <c r="HO607" s="56"/>
      <c r="HP607" s="56"/>
      <c r="HQ607" s="56"/>
      <c r="HR607" s="56"/>
      <c r="HS607" s="56"/>
      <c r="HT607" s="56"/>
      <c r="HU607" s="56"/>
      <c r="HV607" s="56"/>
      <c r="HW607" s="56"/>
      <c r="HX607" s="56"/>
      <c r="HY607" s="56"/>
      <c r="HZ607" s="56"/>
      <c r="IA607" s="56"/>
      <c r="IB607" s="56"/>
      <c r="IC607" s="56"/>
      <c r="ID607" s="56"/>
      <c r="IE607" s="56"/>
      <c r="IF607" s="56"/>
      <c r="IG607" s="56"/>
      <c r="IH607" s="56"/>
      <c r="II607" s="56"/>
      <c r="IJ607" s="56"/>
      <c r="IK607" s="56"/>
      <c r="IL607" s="56"/>
      <c r="IM607" s="56"/>
      <c r="IN607" s="56"/>
      <c r="IO607" s="56"/>
      <c r="IP607" s="56"/>
      <c r="IQ607" s="56"/>
      <c r="IR607" s="56"/>
      <c r="IS607" s="56"/>
      <c r="IT607" s="56"/>
      <c r="IU607" s="56"/>
    </row>
    <row r="608" spans="1:255" ht="12.75">
      <c r="A608" s="57" t="s">
        <v>1224</v>
      </c>
      <c r="B608" s="58" t="s">
        <v>3347</v>
      </c>
      <c r="C608" s="55" t="s">
        <v>2246</v>
      </c>
      <c r="D608" s="55">
        <v>500</v>
      </c>
      <c r="E608" s="186" t="s">
        <v>3514</v>
      </c>
      <c r="F608" s="201" t="s">
        <v>2032</v>
      </c>
      <c r="G608" s="186" t="s">
        <v>1871</v>
      </c>
      <c r="H608" s="55" t="s">
        <v>2252</v>
      </c>
      <c r="I608" s="55" t="s">
        <v>1258</v>
      </c>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c r="AS608" s="56"/>
      <c r="AT608" s="56"/>
      <c r="AU608" s="56"/>
      <c r="AV608" s="56"/>
      <c r="AW608" s="56"/>
      <c r="AX608" s="56"/>
      <c r="AY608" s="56"/>
      <c r="AZ608" s="56"/>
      <c r="BA608" s="56"/>
      <c r="BB608" s="56"/>
      <c r="BC608" s="56"/>
      <c r="BD608" s="56"/>
      <c r="BE608" s="56"/>
      <c r="BF608" s="56"/>
      <c r="BG608" s="56"/>
      <c r="BH608" s="56"/>
      <c r="BI608" s="56"/>
      <c r="BJ608" s="56"/>
      <c r="BK608" s="56"/>
      <c r="BL608" s="56"/>
      <c r="BM608" s="56"/>
      <c r="BN608" s="56"/>
      <c r="BO608" s="56"/>
      <c r="BP608" s="56"/>
      <c r="BQ608" s="56"/>
      <c r="BR608" s="56"/>
      <c r="BS608" s="56"/>
      <c r="BT608" s="56"/>
      <c r="BU608" s="56"/>
      <c r="BV608" s="56"/>
      <c r="BW608" s="56"/>
      <c r="BX608" s="56"/>
      <c r="BY608" s="56"/>
      <c r="BZ608" s="56"/>
      <c r="CA608" s="56"/>
      <c r="CB608" s="56"/>
      <c r="CC608" s="56"/>
      <c r="CD608" s="56"/>
      <c r="CE608" s="56"/>
      <c r="CF608" s="56"/>
      <c r="CG608" s="56"/>
      <c r="CH608" s="56"/>
      <c r="CI608" s="56"/>
      <c r="CJ608" s="56"/>
      <c r="CK608" s="56"/>
      <c r="CL608" s="56"/>
      <c r="CM608" s="56"/>
      <c r="CN608" s="56"/>
      <c r="CO608" s="56"/>
      <c r="CP608" s="56"/>
      <c r="CQ608" s="56"/>
      <c r="CR608" s="56"/>
      <c r="CS608" s="56"/>
      <c r="CT608" s="56"/>
      <c r="CU608" s="56"/>
      <c r="CV608" s="56"/>
      <c r="CW608" s="56"/>
      <c r="CX608" s="56"/>
      <c r="CY608" s="56"/>
      <c r="CZ608" s="56"/>
      <c r="DA608" s="56"/>
      <c r="DB608" s="56"/>
      <c r="DC608" s="56"/>
      <c r="DD608" s="56"/>
      <c r="DE608" s="56"/>
      <c r="DF608" s="56"/>
      <c r="DG608" s="56"/>
      <c r="DH608" s="56"/>
      <c r="DI608" s="56"/>
      <c r="DJ608" s="56"/>
      <c r="DK608" s="56"/>
      <c r="DL608" s="56"/>
      <c r="DM608" s="56"/>
      <c r="DN608" s="56"/>
      <c r="DO608" s="56"/>
      <c r="DP608" s="56"/>
      <c r="DQ608" s="56"/>
      <c r="DR608" s="56"/>
      <c r="DS608" s="56"/>
      <c r="DT608" s="56"/>
      <c r="DU608" s="56"/>
      <c r="DV608" s="56"/>
      <c r="DW608" s="56"/>
      <c r="DX608" s="56"/>
      <c r="DY608" s="56"/>
      <c r="DZ608" s="56"/>
      <c r="EA608" s="56"/>
      <c r="EB608" s="56"/>
      <c r="EC608" s="56"/>
      <c r="ED608" s="56"/>
      <c r="EE608" s="56"/>
      <c r="EF608" s="56"/>
      <c r="EG608" s="56"/>
      <c r="EH608" s="56"/>
      <c r="EI608" s="56"/>
      <c r="EJ608" s="56"/>
      <c r="EK608" s="56"/>
      <c r="EL608" s="56"/>
      <c r="EM608" s="56"/>
      <c r="EN608" s="56"/>
      <c r="EO608" s="56"/>
      <c r="EP608" s="56"/>
      <c r="EQ608" s="56"/>
      <c r="ER608" s="56"/>
      <c r="ES608" s="56"/>
      <c r="ET608" s="56"/>
      <c r="EU608" s="56"/>
      <c r="EV608" s="56"/>
      <c r="EW608" s="56"/>
      <c r="EX608" s="56"/>
      <c r="EY608" s="56"/>
      <c r="EZ608" s="56"/>
      <c r="FA608" s="56"/>
      <c r="FB608" s="56"/>
      <c r="FC608" s="56"/>
      <c r="FD608" s="56"/>
      <c r="FE608" s="56"/>
      <c r="FF608" s="56"/>
      <c r="FG608" s="56"/>
      <c r="FH608" s="56"/>
      <c r="FI608" s="56"/>
      <c r="FJ608" s="56"/>
      <c r="FK608" s="56"/>
      <c r="FL608" s="56"/>
      <c r="FM608" s="56"/>
      <c r="FN608" s="56"/>
      <c r="FO608" s="56"/>
      <c r="FP608" s="56"/>
      <c r="FQ608" s="56"/>
      <c r="FR608" s="56"/>
      <c r="FS608" s="56"/>
      <c r="FT608" s="56"/>
      <c r="FU608" s="56"/>
      <c r="FV608" s="56"/>
      <c r="FW608" s="56"/>
      <c r="FX608" s="56"/>
      <c r="FY608" s="56"/>
      <c r="FZ608" s="56"/>
      <c r="GA608" s="56"/>
      <c r="GB608" s="56"/>
      <c r="GC608" s="56"/>
      <c r="GD608" s="56"/>
      <c r="GE608" s="56"/>
      <c r="GF608" s="56"/>
      <c r="GG608" s="56"/>
      <c r="GH608" s="56"/>
      <c r="GI608" s="56"/>
      <c r="GJ608" s="56"/>
      <c r="GK608" s="56"/>
      <c r="GL608" s="56"/>
      <c r="GM608" s="56"/>
      <c r="GN608" s="56"/>
      <c r="GO608" s="56"/>
      <c r="GP608" s="56"/>
      <c r="GQ608" s="56"/>
      <c r="GR608" s="56"/>
      <c r="GS608" s="56"/>
      <c r="GT608" s="56"/>
      <c r="GU608" s="56"/>
      <c r="GV608" s="56"/>
      <c r="GW608" s="56"/>
      <c r="GX608" s="56"/>
      <c r="GY608" s="56"/>
      <c r="GZ608" s="56"/>
      <c r="HA608" s="56"/>
      <c r="HB608" s="56"/>
      <c r="HC608" s="56"/>
      <c r="HD608" s="56"/>
      <c r="HE608" s="56"/>
      <c r="HF608" s="56"/>
      <c r="HG608" s="56"/>
      <c r="HH608" s="56"/>
      <c r="HI608" s="56"/>
      <c r="HJ608" s="56"/>
      <c r="HK608" s="56"/>
      <c r="HL608" s="56"/>
      <c r="HM608" s="56"/>
      <c r="HN608" s="56"/>
      <c r="HO608" s="56"/>
      <c r="HP608" s="56"/>
      <c r="HQ608" s="56"/>
      <c r="HR608" s="56"/>
      <c r="HS608" s="56"/>
      <c r="HT608" s="56"/>
      <c r="HU608" s="56"/>
      <c r="HV608" s="56"/>
      <c r="HW608" s="56"/>
      <c r="HX608" s="56"/>
      <c r="HY608" s="56"/>
      <c r="HZ608" s="56"/>
      <c r="IA608" s="56"/>
      <c r="IB608" s="56"/>
      <c r="IC608" s="56"/>
      <c r="ID608" s="56"/>
      <c r="IE608" s="56"/>
      <c r="IF608" s="56"/>
      <c r="IG608" s="56"/>
      <c r="IH608" s="56"/>
      <c r="II608" s="56"/>
      <c r="IJ608" s="56"/>
      <c r="IK608" s="56"/>
      <c r="IL608" s="56"/>
      <c r="IM608" s="56"/>
      <c r="IN608" s="56"/>
      <c r="IO608" s="56"/>
      <c r="IP608" s="56"/>
      <c r="IQ608" s="56"/>
      <c r="IR608" s="56"/>
      <c r="IS608" s="56"/>
      <c r="IT608" s="56"/>
      <c r="IU608" s="56"/>
    </row>
    <row r="609" spans="1:255" ht="12.75">
      <c r="A609" s="57" t="s">
        <v>1224</v>
      </c>
      <c r="B609" s="58" t="s">
        <v>3347</v>
      </c>
      <c r="C609" s="55" t="s">
        <v>2246</v>
      </c>
      <c r="D609" s="55">
        <v>500</v>
      </c>
      <c r="E609" s="187" t="s">
        <v>3515</v>
      </c>
      <c r="F609" s="200" t="s">
        <v>2033</v>
      </c>
      <c r="G609" s="187" t="s">
        <v>1872</v>
      </c>
      <c r="H609" s="55" t="s">
        <v>2252</v>
      </c>
      <c r="I609" s="55" t="s">
        <v>1258</v>
      </c>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c r="AS609" s="56"/>
      <c r="AT609" s="56"/>
      <c r="AU609" s="56"/>
      <c r="AV609" s="56"/>
      <c r="AW609" s="56"/>
      <c r="AX609" s="56"/>
      <c r="AY609" s="56"/>
      <c r="AZ609" s="56"/>
      <c r="BA609" s="56"/>
      <c r="BB609" s="56"/>
      <c r="BC609" s="56"/>
      <c r="BD609" s="56"/>
      <c r="BE609" s="56"/>
      <c r="BF609" s="56"/>
      <c r="BG609" s="56"/>
      <c r="BH609" s="56"/>
      <c r="BI609" s="56"/>
      <c r="BJ609" s="56"/>
      <c r="BK609" s="56"/>
      <c r="BL609" s="56"/>
      <c r="BM609" s="56"/>
      <c r="BN609" s="56"/>
      <c r="BO609" s="56"/>
      <c r="BP609" s="56"/>
      <c r="BQ609" s="56"/>
      <c r="BR609" s="56"/>
      <c r="BS609" s="56"/>
      <c r="BT609" s="56"/>
      <c r="BU609" s="56"/>
      <c r="BV609" s="56"/>
      <c r="BW609" s="56"/>
      <c r="BX609" s="56"/>
      <c r="BY609" s="56"/>
      <c r="BZ609" s="56"/>
      <c r="CA609" s="56"/>
      <c r="CB609" s="56"/>
      <c r="CC609" s="56"/>
      <c r="CD609" s="56"/>
      <c r="CE609" s="56"/>
      <c r="CF609" s="56"/>
      <c r="CG609" s="56"/>
      <c r="CH609" s="56"/>
      <c r="CI609" s="56"/>
      <c r="CJ609" s="56"/>
      <c r="CK609" s="56"/>
      <c r="CL609" s="56"/>
      <c r="CM609" s="56"/>
      <c r="CN609" s="56"/>
      <c r="CO609" s="56"/>
      <c r="CP609" s="56"/>
      <c r="CQ609" s="56"/>
      <c r="CR609" s="56"/>
      <c r="CS609" s="56"/>
      <c r="CT609" s="56"/>
      <c r="CU609" s="56"/>
      <c r="CV609" s="56"/>
      <c r="CW609" s="56"/>
      <c r="CX609" s="56"/>
      <c r="CY609" s="56"/>
      <c r="CZ609" s="56"/>
      <c r="DA609" s="56"/>
      <c r="DB609" s="56"/>
      <c r="DC609" s="56"/>
      <c r="DD609" s="56"/>
      <c r="DE609" s="56"/>
      <c r="DF609" s="56"/>
      <c r="DG609" s="56"/>
      <c r="DH609" s="56"/>
      <c r="DI609" s="56"/>
      <c r="DJ609" s="56"/>
      <c r="DK609" s="56"/>
      <c r="DL609" s="56"/>
      <c r="DM609" s="56"/>
      <c r="DN609" s="56"/>
      <c r="DO609" s="56"/>
      <c r="DP609" s="56"/>
      <c r="DQ609" s="56"/>
      <c r="DR609" s="56"/>
      <c r="DS609" s="56"/>
      <c r="DT609" s="56"/>
      <c r="DU609" s="56"/>
      <c r="DV609" s="56"/>
      <c r="DW609" s="56"/>
      <c r="DX609" s="56"/>
      <c r="DY609" s="56"/>
      <c r="DZ609" s="56"/>
      <c r="EA609" s="56"/>
      <c r="EB609" s="56"/>
      <c r="EC609" s="56"/>
      <c r="ED609" s="56"/>
      <c r="EE609" s="56"/>
      <c r="EF609" s="56"/>
      <c r="EG609" s="56"/>
      <c r="EH609" s="56"/>
      <c r="EI609" s="56"/>
      <c r="EJ609" s="56"/>
      <c r="EK609" s="56"/>
      <c r="EL609" s="56"/>
      <c r="EM609" s="56"/>
      <c r="EN609" s="56"/>
      <c r="EO609" s="56"/>
      <c r="EP609" s="56"/>
      <c r="EQ609" s="56"/>
      <c r="ER609" s="56"/>
      <c r="ES609" s="56"/>
      <c r="ET609" s="56"/>
      <c r="EU609" s="56"/>
      <c r="EV609" s="56"/>
      <c r="EW609" s="56"/>
      <c r="EX609" s="56"/>
      <c r="EY609" s="56"/>
      <c r="EZ609" s="56"/>
      <c r="FA609" s="56"/>
      <c r="FB609" s="56"/>
      <c r="FC609" s="56"/>
      <c r="FD609" s="56"/>
      <c r="FE609" s="56"/>
      <c r="FF609" s="56"/>
      <c r="FG609" s="56"/>
      <c r="FH609" s="56"/>
      <c r="FI609" s="56"/>
      <c r="FJ609" s="56"/>
      <c r="FK609" s="56"/>
      <c r="FL609" s="56"/>
      <c r="FM609" s="56"/>
      <c r="FN609" s="56"/>
      <c r="FO609" s="56"/>
      <c r="FP609" s="56"/>
      <c r="FQ609" s="56"/>
      <c r="FR609" s="56"/>
      <c r="FS609" s="56"/>
      <c r="FT609" s="56"/>
      <c r="FU609" s="56"/>
      <c r="FV609" s="56"/>
      <c r="FW609" s="56"/>
      <c r="FX609" s="56"/>
      <c r="FY609" s="56"/>
      <c r="FZ609" s="56"/>
      <c r="GA609" s="56"/>
      <c r="GB609" s="56"/>
      <c r="GC609" s="56"/>
      <c r="GD609" s="56"/>
      <c r="GE609" s="56"/>
      <c r="GF609" s="56"/>
      <c r="GG609" s="56"/>
      <c r="GH609" s="56"/>
      <c r="GI609" s="56"/>
      <c r="GJ609" s="56"/>
      <c r="GK609" s="56"/>
      <c r="GL609" s="56"/>
      <c r="GM609" s="56"/>
      <c r="GN609" s="56"/>
      <c r="GO609" s="56"/>
      <c r="GP609" s="56"/>
      <c r="GQ609" s="56"/>
      <c r="GR609" s="56"/>
      <c r="GS609" s="56"/>
      <c r="GT609" s="56"/>
      <c r="GU609" s="56"/>
      <c r="GV609" s="56"/>
      <c r="GW609" s="56"/>
      <c r="GX609" s="56"/>
      <c r="GY609" s="56"/>
      <c r="GZ609" s="56"/>
      <c r="HA609" s="56"/>
      <c r="HB609" s="56"/>
      <c r="HC609" s="56"/>
      <c r="HD609" s="56"/>
      <c r="HE609" s="56"/>
      <c r="HF609" s="56"/>
      <c r="HG609" s="56"/>
      <c r="HH609" s="56"/>
      <c r="HI609" s="56"/>
      <c r="HJ609" s="56"/>
      <c r="HK609" s="56"/>
      <c r="HL609" s="56"/>
      <c r="HM609" s="56"/>
      <c r="HN609" s="56"/>
      <c r="HO609" s="56"/>
      <c r="HP609" s="56"/>
      <c r="HQ609" s="56"/>
      <c r="HR609" s="56"/>
      <c r="HS609" s="56"/>
      <c r="HT609" s="56"/>
      <c r="HU609" s="56"/>
      <c r="HV609" s="56"/>
      <c r="HW609" s="56"/>
      <c r="HX609" s="56"/>
      <c r="HY609" s="56"/>
      <c r="HZ609" s="56"/>
      <c r="IA609" s="56"/>
      <c r="IB609" s="56"/>
      <c r="IC609" s="56"/>
      <c r="ID609" s="56"/>
      <c r="IE609" s="56"/>
      <c r="IF609" s="56"/>
      <c r="IG609" s="56"/>
      <c r="IH609" s="56"/>
      <c r="II609" s="56"/>
      <c r="IJ609" s="56"/>
      <c r="IK609" s="56"/>
      <c r="IL609" s="56"/>
      <c r="IM609" s="56"/>
      <c r="IN609" s="56"/>
      <c r="IO609" s="56"/>
      <c r="IP609" s="56"/>
      <c r="IQ609" s="56"/>
      <c r="IR609" s="56"/>
      <c r="IS609" s="56"/>
      <c r="IT609" s="56"/>
      <c r="IU609" s="56"/>
    </row>
    <row r="610" spans="1:255" ht="12.75">
      <c r="A610" s="57" t="s">
        <v>1224</v>
      </c>
      <c r="B610" s="68" t="s">
        <v>1627</v>
      </c>
      <c r="C610" s="55">
        <v>8</v>
      </c>
      <c r="D610" s="55"/>
      <c r="E610" s="186" t="s">
        <v>3509</v>
      </c>
      <c r="F610" s="201" t="s">
        <v>2034</v>
      </c>
      <c r="G610" s="55"/>
      <c r="H610" s="55" t="s">
        <v>2252</v>
      </c>
      <c r="I610" s="55" t="s">
        <v>1227</v>
      </c>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c r="AS610" s="56"/>
      <c r="AT610" s="56"/>
      <c r="AU610" s="56"/>
      <c r="AV610" s="56"/>
      <c r="AW610" s="56"/>
      <c r="AX610" s="56"/>
      <c r="AY610" s="56"/>
      <c r="AZ610" s="56"/>
      <c r="BA610" s="56"/>
      <c r="BB610" s="56"/>
      <c r="BC610" s="56"/>
      <c r="BD610" s="56"/>
      <c r="BE610" s="56"/>
      <c r="BF610" s="56"/>
      <c r="BG610" s="56"/>
      <c r="BH610" s="56"/>
      <c r="BI610" s="56"/>
      <c r="BJ610" s="56"/>
      <c r="BK610" s="56"/>
      <c r="BL610" s="56"/>
      <c r="BM610" s="56"/>
      <c r="BN610" s="56"/>
      <c r="BO610" s="56"/>
      <c r="BP610" s="56"/>
      <c r="BQ610" s="56"/>
      <c r="BR610" s="56"/>
      <c r="BS610" s="56"/>
      <c r="BT610" s="56"/>
      <c r="BU610" s="56"/>
      <c r="BV610" s="56"/>
      <c r="BW610" s="56"/>
      <c r="BX610" s="56"/>
      <c r="BY610" s="56"/>
      <c r="BZ610" s="56"/>
      <c r="CA610" s="56"/>
      <c r="CB610" s="56"/>
      <c r="CC610" s="56"/>
      <c r="CD610" s="56"/>
      <c r="CE610" s="56"/>
      <c r="CF610" s="56"/>
      <c r="CG610" s="56"/>
      <c r="CH610" s="56"/>
      <c r="CI610" s="56"/>
      <c r="CJ610" s="56"/>
      <c r="CK610" s="56"/>
      <c r="CL610" s="56"/>
      <c r="CM610" s="56"/>
      <c r="CN610" s="56"/>
      <c r="CO610" s="56"/>
      <c r="CP610" s="56"/>
      <c r="CQ610" s="56"/>
      <c r="CR610" s="56"/>
      <c r="CS610" s="56"/>
      <c r="CT610" s="56"/>
      <c r="CU610" s="56"/>
      <c r="CV610" s="56"/>
      <c r="CW610" s="56"/>
      <c r="CX610" s="56"/>
      <c r="CY610" s="56"/>
      <c r="CZ610" s="56"/>
      <c r="DA610" s="56"/>
      <c r="DB610" s="56"/>
      <c r="DC610" s="56"/>
      <c r="DD610" s="56"/>
      <c r="DE610" s="56"/>
      <c r="DF610" s="56"/>
      <c r="DG610" s="56"/>
      <c r="DH610" s="56"/>
      <c r="DI610" s="56"/>
      <c r="DJ610" s="56"/>
      <c r="DK610" s="56"/>
      <c r="DL610" s="56"/>
      <c r="DM610" s="56"/>
      <c r="DN610" s="56"/>
      <c r="DO610" s="56"/>
      <c r="DP610" s="56"/>
      <c r="DQ610" s="56"/>
      <c r="DR610" s="56"/>
      <c r="DS610" s="56"/>
      <c r="DT610" s="56"/>
      <c r="DU610" s="56"/>
      <c r="DV610" s="56"/>
      <c r="DW610" s="56"/>
      <c r="DX610" s="56"/>
      <c r="DY610" s="56"/>
      <c r="DZ610" s="56"/>
      <c r="EA610" s="56"/>
      <c r="EB610" s="56"/>
      <c r="EC610" s="56"/>
      <c r="ED610" s="56"/>
      <c r="EE610" s="56"/>
      <c r="EF610" s="56"/>
      <c r="EG610" s="56"/>
      <c r="EH610" s="56"/>
      <c r="EI610" s="56"/>
      <c r="EJ610" s="56"/>
      <c r="EK610" s="56"/>
      <c r="EL610" s="56"/>
      <c r="EM610" s="56"/>
      <c r="EN610" s="56"/>
      <c r="EO610" s="56"/>
      <c r="EP610" s="56"/>
      <c r="EQ610" s="56"/>
      <c r="ER610" s="56"/>
      <c r="ES610" s="56"/>
      <c r="ET610" s="56"/>
      <c r="EU610" s="56"/>
      <c r="EV610" s="56"/>
      <c r="EW610" s="56"/>
      <c r="EX610" s="56"/>
      <c r="EY610" s="56"/>
      <c r="EZ610" s="56"/>
      <c r="FA610" s="56"/>
      <c r="FB610" s="56"/>
      <c r="FC610" s="56"/>
      <c r="FD610" s="56"/>
      <c r="FE610" s="56"/>
      <c r="FF610" s="56"/>
      <c r="FG610" s="56"/>
      <c r="FH610" s="56"/>
      <c r="FI610" s="56"/>
      <c r="FJ610" s="56"/>
      <c r="FK610" s="56"/>
      <c r="FL610" s="56"/>
      <c r="FM610" s="56"/>
      <c r="FN610" s="56"/>
      <c r="FO610" s="56"/>
      <c r="FP610" s="56"/>
      <c r="FQ610" s="56"/>
      <c r="FR610" s="56"/>
      <c r="FS610" s="56"/>
      <c r="FT610" s="56"/>
      <c r="FU610" s="56"/>
      <c r="FV610" s="56"/>
      <c r="FW610" s="56"/>
      <c r="FX610" s="56"/>
      <c r="FY610" s="56"/>
      <c r="FZ610" s="56"/>
      <c r="GA610" s="56"/>
      <c r="GB610" s="56"/>
      <c r="GC610" s="56"/>
      <c r="GD610" s="56"/>
      <c r="GE610" s="56"/>
      <c r="GF610" s="56"/>
      <c r="GG610" s="56"/>
      <c r="GH610" s="56"/>
      <c r="GI610" s="56"/>
      <c r="GJ610" s="56"/>
      <c r="GK610" s="56"/>
      <c r="GL610" s="56"/>
      <c r="GM610" s="56"/>
      <c r="GN610" s="56"/>
      <c r="GO610" s="56"/>
      <c r="GP610" s="56"/>
      <c r="GQ610" s="56"/>
      <c r="GR610" s="56"/>
      <c r="GS610" s="56"/>
      <c r="GT610" s="56"/>
      <c r="GU610" s="56"/>
      <c r="GV610" s="56"/>
      <c r="GW610" s="56"/>
      <c r="GX610" s="56"/>
      <c r="GY610" s="56"/>
      <c r="GZ610" s="56"/>
      <c r="HA610" s="56"/>
      <c r="HB610" s="56"/>
      <c r="HC610" s="56"/>
      <c r="HD610" s="56"/>
      <c r="HE610" s="56"/>
      <c r="HF610" s="56"/>
      <c r="HG610" s="56"/>
      <c r="HH610" s="56"/>
      <c r="HI610" s="56"/>
      <c r="HJ610" s="56"/>
      <c r="HK610" s="56"/>
      <c r="HL610" s="56"/>
      <c r="HM610" s="56"/>
      <c r="HN610" s="56"/>
      <c r="HO610" s="56"/>
      <c r="HP610" s="56"/>
      <c r="HQ610" s="56"/>
      <c r="HR610" s="56"/>
      <c r="HS610" s="56"/>
      <c r="HT610" s="56"/>
      <c r="HU610" s="56"/>
      <c r="HV610" s="56"/>
      <c r="HW610" s="56"/>
      <c r="HX610" s="56"/>
      <c r="HY610" s="56"/>
      <c r="HZ610" s="56"/>
      <c r="IA610" s="56"/>
      <c r="IB610" s="56"/>
      <c r="IC610" s="56"/>
      <c r="ID610" s="56"/>
      <c r="IE610" s="56"/>
      <c r="IF610" s="56"/>
      <c r="IG610" s="56"/>
      <c r="IH610" s="56"/>
      <c r="II610" s="56"/>
      <c r="IJ610" s="56"/>
      <c r="IK610" s="56"/>
      <c r="IL610" s="56"/>
      <c r="IM610" s="56"/>
      <c r="IN610" s="56"/>
      <c r="IO610" s="56"/>
      <c r="IP610" s="56"/>
      <c r="IQ610" s="56"/>
      <c r="IR610" s="56"/>
      <c r="IS610" s="56"/>
      <c r="IT610" s="56"/>
      <c r="IU610" s="56"/>
    </row>
    <row r="611" spans="1:255" ht="12.75">
      <c r="A611" s="59"/>
      <c r="B611" s="60"/>
      <c r="C611" s="61"/>
      <c r="D611" s="61"/>
      <c r="E611" s="62"/>
      <c r="F611" s="63"/>
      <c r="G611" s="61"/>
      <c r="H611" s="61"/>
      <c r="I611" s="61"/>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c r="AS611" s="56"/>
      <c r="AT611" s="56"/>
      <c r="AU611" s="56"/>
      <c r="AV611" s="56"/>
      <c r="AW611" s="56"/>
      <c r="AX611" s="56"/>
      <c r="AY611" s="56"/>
      <c r="AZ611" s="56"/>
      <c r="BA611" s="56"/>
      <c r="BB611" s="56"/>
      <c r="BC611" s="56"/>
      <c r="BD611" s="56"/>
      <c r="BE611" s="56"/>
      <c r="BF611" s="56"/>
      <c r="BG611" s="56"/>
      <c r="BH611" s="56"/>
      <c r="BI611" s="56"/>
      <c r="BJ611" s="56"/>
      <c r="BK611" s="56"/>
      <c r="BL611" s="56"/>
      <c r="BM611" s="56"/>
      <c r="BN611" s="56"/>
      <c r="BO611" s="56"/>
      <c r="BP611" s="56"/>
      <c r="BQ611" s="56"/>
      <c r="BR611" s="56"/>
      <c r="BS611" s="56"/>
      <c r="BT611" s="56"/>
      <c r="BU611" s="56"/>
      <c r="BV611" s="56"/>
      <c r="BW611" s="56"/>
      <c r="BX611" s="56"/>
      <c r="BY611" s="56"/>
      <c r="BZ611" s="56"/>
      <c r="CA611" s="56"/>
      <c r="CB611" s="56"/>
      <c r="CC611" s="56"/>
      <c r="CD611" s="56"/>
      <c r="CE611" s="56"/>
      <c r="CF611" s="56"/>
      <c r="CG611" s="56"/>
      <c r="CH611" s="56"/>
      <c r="CI611" s="56"/>
      <c r="CJ611" s="56"/>
      <c r="CK611" s="56"/>
      <c r="CL611" s="56"/>
      <c r="CM611" s="56"/>
      <c r="CN611" s="56"/>
      <c r="CO611" s="56"/>
      <c r="CP611" s="56"/>
      <c r="CQ611" s="56"/>
      <c r="CR611" s="56"/>
      <c r="CS611" s="56"/>
      <c r="CT611" s="56"/>
      <c r="CU611" s="56"/>
      <c r="CV611" s="56"/>
      <c r="CW611" s="56"/>
      <c r="CX611" s="56"/>
      <c r="CY611" s="56"/>
      <c r="CZ611" s="56"/>
      <c r="DA611" s="56"/>
      <c r="DB611" s="56"/>
      <c r="DC611" s="56"/>
      <c r="DD611" s="56"/>
      <c r="DE611" s="56"/>
      <c r="DF611" s="56"/>
      <c r="DG611" s="56"/>
      <c r="DH611" s="56"/>
      <c r="DI611" s="56"/>
      <c r="DJ611" s="56"/>
      <c r="DK611" s="56"/>
      <c r="DL611" s="56"/>
      <c r="DM611" s="56"/>
      <c r="DN611" s="56"/>
      <c r="DO611" s="56"/>
      <c r="DP611" s="56"/>
      <c r="DQ611" s="56"/>
      <c r="DR611" s="56"/>
      <c r="DS611" s="56"/>
      <c r="DT611" s="56"/>
      <c r="DU611" s="56"/>
      <c r="DV611" s="56"/>
      <c r="DW611" s="56"/>
      <c r="DX611" s="56"/>
      <c r="DY611" s="56"/>
      <c r="DZ611" s="56"/>
      <c r="EA611" s="56"/>
      <c r="EB611" s="56"/>
      <c r="EC611" s="56"/>
      <c r="ED611" s="56"/>
      <c r="EE611" s="56"/>
      <c r="EF611" s="56"/>
      <c r="EG611" s="56"/>
      <c r="EH611" s="56"/>
      <c r="EI611" s="56"/>
      <c r="EJ611" s="56"/>
      <c r="EK611" s="56"/>
      <c r="EL611" s="56"/>
      <c r="EM611" s="56"/>
      <c r="EN611" s="56"/>
      <c r="EO611" s="56"/>
      <c r="EP611" s="56"/>
      <c r="EQ611" s="56"/>
      <c r="ER611" s="56"/>
      <c r="ES611" s="56"/>
      <c r="ET611" s="56"/>
      <c r="EU611" s="56"/>
      <c r="EV611" s="56"/>
      <c r="EW611" s="56"/>
      <c r="EX611" s="56"/>
      <c r="EY611" s="56"/>
      <c r="EZ611" s="56"/>
      <c r="FA611" s="56"/>
      <c r="FB611" s="56"/>
      <c r="FC611" s="56"/>
      <c r="FD611" s="56"/>
      <c r="FE611" s="56"/>
      <c r="FF611" s="56"/>
      <c r="FG611" s="56"/>
      <c r="FH611" s="56"/>
      <c r="FI611" s="56"/>
      <c r="FJ611" s="56"/>
      <c r="FK611" s="56"/>
      <c r="FL611" s="56"/>
      <c r="FM611" s="56"/>
      <c r="FN611" s="56"/>
      <c r="FO611" s="56"/>
      <c r="FP611" s="56"/>
      <c r="FQ611" s="56"/>
      <c r="FR611" s="56"/>
      <c r="FS611" s="56"/>
      <c r="FT611" s="56"/>
      <c r="FU611" s="56"/>
      <c r="FV611" s="56"/>
      <c r="FW611" s="56"/>
      <c r="FX611" s="56"/>
      <c r="FY611" s="56"/>
      <c r="FZ611" s="56"/>
      <c r="GA611" s="56"/>
      <c r="GB611" s="56"/>
      <c r="GC611" s="56"/>
      <c r="GD611" s="56"/>
      <c r="GE611" s="56"/>
      <c r="GF611" s="56"/>
      <c r="GG611" s="56"/>
      <c r="GH611" s="56"/>
      <c r="GI611" s="56"/>
      <c r="GJ611" s="56"/>
      <c r="GK611" s="56"/>
      <c r="GL611" s="56"/>
      <c r="GM611" s="56"/>
      <c r="GN611" s="56"/>
      <c r="GO611" s="56"/>
      <c r="GP611" s="56"/>
      <c r="GQ611" s="56"/>
      <c r="GR611" s="56"/>
      <c r="GS611" s="56"/>
      <c r="GT611" s="56"/>
      <c r="GU611" s="56"/>
      <c r="GV611" s="56"/>
      <c r="GW611" s="56"/>
      <c r="GX611" s="56"/>
      <c r="GY611" s="56"/>
      <c r="GZ611" s="56"/>
      <c r="HA611" s="56"/>
      <c r="HB611" s="56"/>
      <c r="HC611" s="56"/>
      <c r="HD611" s="56"/>
      <c r="HE611" s="56"/>
      <c r="HF611" s="56"/>
      <c r="HG611" s="56"/>
      <c r="HH611" s="56"/>
      <c r="HI611" s="56"/>
      <c r="HJ611" s="56"/>
      <c r="HK611" s="56"/>
      <c r="HL611" s="56"/>
      <c r="HM611" s="56"/>
      <c r="HN611" s="56"/>
      <c r="HO611" s="56"/>
      <c r="HP611" s="56"/>
      <c r="HQ611" s="56"/>
      <c r="HR611" s="56"/>
      <c r="HS611" s="56"/>
      <c r="HT611" s="56"/>
      <c r="HU611" s="56"/>
      <c r="HV611" s="56"/>
      <c r="HW611" s="56"/>
      <c r="HX611" s="56"/>
      <c r="HY611" s="56"/>
      <c r="HZ611" s="56"/>
      <c r="IA611" s="56"/>
      <c r="IB611" s="56"/>
      <c r="IC611" s="56"/>
      <c r="ID611" s="56"/>
      <c r="IE611" s="56"/>
      <c r="IF611" s="56"/>
      <c r="IG611" s="56"/>
      <c r="IH611" s="56"/>
      <c r="II611" s="56"/>
      <c r="IJ611" s="56"/>
      <c r="IK611" s="56"/>
      <c r="IL611" s="56"/>
      <c r="IM611" s="56"/>
      <c r="IN611" s="56"/>
      <c r="IO611" s="56"/>
      <c r="IP611" s="56"/>
      <c r="IQ611" s="56"/>
      <c r="IR611" s="56"/>
      <c r="IS611" s="56"/>
      <c r="IT611" s="56"/>
      <c r="IU611" s="56"/>
    </row>
    <row r="612" spans="1:9" ht="12.75">
      <c r="A612" s="332" t="s">
        <v>9</v>
      </c>
      <c r="B612" s="340" t="s">
        <v>2252</v>
      </c>
      <c r="C612" s="331">
        <v>3</v>
      </c>
      <c r="D612" s="331">
        <v>80</v>
      </c>
      <c r="E612" s="186" t="str">
        <f>"65050876AE01A00"</f>
        <v>65050876AE01A00</v>
      </c>
      <c r="F612" s="201" t="s">
        <v>1804</v>
      </c>
      <c r="G612" s="186" t="s">
        <v>1871</v>
      </c>
      <c r="H612" s="331" t="s">
        <v>2252</v>
      </c>
      <c r="I612" s="331" t="s">
        <v>1255</v>
      </c>
    </row>
    <row r="613" spans="1:9" ht="12.75">
      <c r="A613" s="332" t="s">
        <v>9</v>
      </c>
      <c r="B613" s="340"/>
      <c r="C613" s="331">
        <v>3</v>
      </c>
      <c r="D613" s="331">
        <v>80</v>
      </c>
      <c r="E613" s="186" t="str">
        <f>"65050876AE02A00"</f>
        <v>65050876AE02A00</v>
      </c>
      <c r="F613" s="201" t="s">
        <v>1805</v>
      </c>
      <c r="G613" s="186" t="s">
        <v>1872</v>
      </c>
      <c r="H613" s="331" t="s">
        <v>2252</v>
      </c>
      <c r="I613" s="331" t="s">
        <v>1255</v>
      </c>
    </row>
    <row r="614" spans="1:9" ht="12.75">
      <c r="A614" s="332" t="s">
        <v>9</v>
      </c>
      <c r="B614" s="340" t="s">
        <v>1639</v>
      </c>
      <c r="C614" s="331">
        <v>3</v>
      </c>
      <c r="D614" s="331">
        <v>80</v>
      </c>
      <c r="E614" s="186" t="str">
        <f>"65050877AE01A00"</f>
        <v>65050877AE01A00</v>
      </c>
      <c r="F614" s="201" t="s">
        <v>1806</v>
      </c>
      <c r="G614" s="186" t="s">
        <v>1871</v>
      </c>
      <c r="H614" s="331" t="s">
        <v>1639</v>
      </c>
      <c r="I614" s="331" t="s">
        <v>1255</v>
      </c>
    </row>
    <row r="615" spans="1:9" ht="12.75">
      <c r="A615" s="332" t="s">
        <v>9</v>
      </c>
      <c r="B615" s="340"/>
      <c r="C615" s="331">
        <v>3</v>
      </c>
      <c r="D615" s="331">
        <v>80</v>
      </c>
      <c r="E615" s="186" t="str">
        <f>"65050877AE02A00"</f>
        <v>65050877AE02A00</v>
      </c>
      <c r="F615" s="201" t="s">
        <v>1807</v>
      </c>
      <c r="G615" s="186" t="s">
        <v>1872</v>
      </c>
      <c r="H615" s="331" t="s">
        <v>1639</v>
      </c>
      <c r="I615" s="331" t="s">
        <v>1255</v>
      </c>
    </row>
    <row r="616" spans="1:9" ht="12.75">
      <c r="A616" s="332" t="s">
        <v>9</v>
      </c>
      <c r="B616" s="331" t="s">
        <v>2248</v>
      </c>
      <c r="C616" s="331" t="s">
        <v>2246</v>
      </c>
      <c r="D616" s="331">
        <v>40</v>
      </c>
      <c r="E616" s="186" t="str">
        <f>"65052804AE01A24"</f>
        <v>65052804AE01A24</v>
      </c>
      <c r="F616" s="201" t="s">
        <v>1808</v>
      </c>
      <c r="G616" s="187" t="s">
        <v>1871</v>
      </c>
      <c r="H616" s="331" t="s">
        <v>2247</v>
      </c>
      <c r="I616" s="331" t="s">
        <v>2128</v>
      </c>
    </row>
    <row r="617" spans="1:9" ht="12.75">
      <c r="A617" s="332" t="s">
        <v>9</v>
      </c>
      <c r="B617" s="331" t="s">
        <v>2248</v>
      </c>
      <c r="C617" s="331" t="s">
        <v>2246</v>
      </c>
      <c r="D617" s="331">
        <v>40</v>
      </c>
      <c r="E617" s="186" t="str">
        <f>"65052804AE02A24"</f>
        <v>65052804AE02A24</v>
      </c>
      <c r="F617" s="201" t="s">
        <v>1809</v>
      </c>
      <c r="G617" s="187" t="s">
        <v>1872</v>
      </c>
      <c r="H617" s="331" t="s">
        <v>2247</v>
      </c>
      <c r="I617" s="331" t="s">
        <v>2128</v>
      </c>
    </row>
    <row r="618" spans="1:9" ht="12.75">
      <c r="A618" s="332" t="s">
        <v>9</v>
      </c>
      <c r="B618" s="331" t="s">
        <v>2248</v>
      </c>
      <c r="C618" s="331" t="s">
        <v>2246</v>
      </c>
      <c r="D618" s="331">
        <v>40</v>
      </c>
      <c r="E618" s="186" t="str">
        <f>"65052422AE01A24"</f>
        <v>65052422AE01A24</v>
      </c>
      <c r="F618" s="201" t="s">
        <v>1810</v>
      </c>
      <c r="G618" s="186" t="s">
        <v>1871</v>
      </c>
      <c r="H618" s="331" t="s">
        <v>2247</v>
      </c>
      <c r="I618" s="331" t="s">
        <v>1258</v>
      </c>
    </row>
    <row r="619" spans="1:9" ht="12.75">
      <c r="A619" s="332" t="s">
        <v>9</v>
      </c>
      <c r="B619" s="331" t="s">
        <v>2248</v>
      </c>
      <c r="C619" s="331" t="s">
        <v>2246</v>
      </c>
      <c r="D619" s="331">
        <v>40</v>
      </c>
      <c r="E619" s="186" t="str">
        <f>"65052422AE02A24"</f>
        <v>65052422AE02A24</v>
      </c>
      <c r="F619" s="201" t="s">
        <v>1811</v>
      </c>
      <c r="G619" s="186" t="s">
        <v>1872</v>
      </c>
      <c r="H619" s="331" t="s">
        <v>2247</v>
      </c>
      <c r="I619" s="331" t="s">
        <v>1258</v>
      </c>
    </row>
    <row r="620" spans="1:9" ht="12.75">
      <c r="A620" s="332" t="s">
        <v>9</v>
      </c>
      <c r="B620" s="331" t="s">
        <v>2250</v>
      </c>
      <c r="C620" s="331" t="s">
        <v>2246</v>
      </c>
      <c r="D620" s="331">
        <v>20</v>
      </c>
      <c r="E620" s="186" t="s">
        <v>1812</v>
      </c>
      <c r="F620" s="201" t="s">
        <v>1813</v>
      </c>
      <c r="G620" s="186" t="s">
        <v>1871</v>
      </c>
      <c r="H620" s="331" t="s">
        <v>2247</v>
      </c>
      <c r="I620" s="331" t="s">
        <v>1258</v>
      </c>
    </row>
    <row r="621" spans="1:9" ht="12.75">
      <c r="A621" s="332" t="s">
        <v>9</v>
      </c>
      <c r="B621" s="331" t="s">
        <v>2250</v>
      </c>
      <c r="C621" s="331" t="s">
        <v>2246</v>
      </c>
      <c r="D621" s="331">
        <v>20</v>
      </c>
      <c r="E621" s="186" t="s">
        <v>1814</v>
      </c>
      <c r="F621" s="201" t="s">
        <v>1815</v>
      </c>
      <c r="G621" s="186" t="s">
        <v>1872</v>
      </c>
      <c r="H621" s="331" t="s">
        <v>2247</v>
      </c>
      <c r="I621" s="331" t="s">
        <v>1258</v>
      </c>
    </row>
    <row r="622" spans="1:9" ht="12.75">
      <c r="A622" s="332" t="s">
        <v>9</v>
      </c>
      <c r="B622" s="340" t="s">
        <v>1627</v>
      </c>
      <c r="C622" s="331">
        <v>3</v>
      </c>
      <c r="D622" s="331"/>
      <c r="E622" s="186" t="s">
        <v>1816</v>
      </c>
      <c r="F622" s="201" t="s">
        <v>1817</v>
      </c>
      <c r="G622" s="331"/>
      <c r="H622" s="331" t="s">
        <v>1639</v>
      </c>
      <c r="I622" s="331" t="s">
        <v>1226</v>
      </c>
    </row>
    <row r="623" spans="1:9" ht="12.75">
      <c r="A623" s="332" t="s">
        <v>9</v>
      </c>
      <c r="B623" s="331"/>
      <c r="C623" s="331">
        <v>3</v>
      </c>
      <c r="D623" s="331"/>
      <c r="E623" s="186" t="s">
        <v>1818</v>
      </c>
      <c r="F623" s="201" t="s">
        <v>1819</v>
      </c>
      <c r="G623" s="331"/>
      <c r="H623" s="331" t="s">
        <v>2252</v>
      </c>
      <c r="I623" s="331" t="s">
        <v>1226</v>
      </c>
    </row>
    <row r="624" spans="1:9" ht="12.75">
      <c r="A624" s="332" t="s">
        <v>9</v>
      </c>
      <c r="B624" s="331"/>
      <c r="C624" s="331">
        <v>3</v>
      </c>
      <c r="D624" s="331"/>
      <c r="E624" s="186" t="s">
        <v>400</v>
      </c>
      <c r="F624" s="201" t="s">
        <v>400</v>
      </c>
      <c r="G624" s="331"/>
      <c r="H624" s="331" t="s">
        <v>2247</v>
      </c>
      <c r="I624" s="331" t="s">
        <v>1902</v>
      </c>
    </row>
    <row r="625" spans="1:255" ht="12.75">
      <c r="A625" s="59"/>
      <c r="B625" s="60"/>
      <c r="C625" s="61"/>
      <c r="D625" s="61"/>
      <c r="E625" s="62"/>
      <c r="F625" s="63"/>
      <c r="G625" s="61"/>
      <c r="H625" s="61"/>
      <c r="I625" s="61"/>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c r="AS625" s="56"/>
      <c r="AT625" s="56"/>
      <c r="AU625" s="56"/>
      <c r="AV625" s="56"/>
      <c r="AW625" s="56"/>
      <c r="AX625" s="56"/>
      <c r="AY625" s="56"/>
      <c r="AZ625" s="56"/>
      <c r="BA625" s="56"/>
      <c r="BB625" s="56"/>
      <c r="BC625" s="56"/>
      <c r="BD625" s="56"/>
      <c r="BE625" s="56"/>
      <c r="BF625" s="56"/>
      <c r="BG625" s="56"/>
      <c r="BH625" s="56"/>
      <c r="BI625" s="56"/>
      <c r="BJ625" s="56"/>
      <c r="BK625" s="56"/>
      <c r="BL625" s="56"/>
      <c r="BM625" s="56"/>
      <c r="BN625" s="56"/>
      <c r="BO625" s="56"/>
      <c r="BP625" s="56"/>
      <c r="BQ625" s="56"/>
      <c r="BR625" s="56"/>
      <c r="BS625" s="56"/>
      <c r="BT625" s="56"/>
      <c r="BU625" s="56"/>
      <c r="BV625" s="56"/>
      <c r="BW625" s="56"/>
      <c r="BX625" s="56"/>
      <c r="BY625" s="56"/>
      <c r="BZ625" s="56"/>
      <c r="CA625" s="56"/>
      <c r="CB625" s="56"/>
      <c r="CC625" s="56"/>
      <c r="CD625" s="56"/>
      <c r="CE625" s="56"/>
      <c r="CF625" s="56"/>
      <c r="CG625" s="56"/>
      <c r="CH625" s="56"/>
      <c r="CI625" s="56"/>
      <c r="CJ625" s="56"/>
      <c r="CK625" s="56"/>
      <c r="CL625" s="56"/>
      <c r="CM625" s="56"/>
      <c r="CN625" s="56"/>
      <c r="CO625" s="56"/>
      <c r="CP625" s="56"/>
      <c r="CQ625" s="56"/>
      <c r="CR625" s="56"/>
      <c r="CS625" s="56"/>
      <c r="CT625" s="56"/>
      <c r="CU625" s="56"/>
      <c r="CV625" s="56"/>
      <c r="CW625" s="56"/>
      <c r="CX625" s="56"/>
      <c r="CY625" s="56"/>
      <c r="CZ625" s="56"/>
      <c r="DA625" s="56"/>
      <c r="DB625" s="56"/>
      <c r="DC625" s="56"/>
      <c r="DD625" s="56"/>
      <c r="DE625" s="56"/>
      <c r="DF625" s="56"/>
      <c r="DG625" s="56"/>
      <c r="DH625" s="56"/>
      <c r="DI625" s="56"/>
      <c r="DJ625" s="56"/>
      <c r="DK625" s="56"/>
      <c r="DL625" s="56"/>
      <c r="DM625" s="56"/>
      <c r="DN625" s="56"/>
      <c r="DO625" s="56"/>
      <c r="DP625" s="56"/>
      <c r="DQ625" s="56"/>
      <c r="DR625" s="56"/>
      <c r="DS625" s="56"/>
      <c r="DT625" s="56"/>
      <c r="DU625" s="56"/>
      <c r="DV625" s="56"/>
      <c r="DW625" s="56"/>
      <c r="DX625" s="56"/>
      <c r="DY625" s="56"/>
      <c r="DZ625" s="56"/>
      <c r="EA625" s="56"/>
      <c r="EB625" s="56"/>
      <c r="EC625" s="56"/>
      <c r="ED625" s="56"/>
      <c r="EE625" s="56"/>
      <c r="EF625" s="56"/>
      <c r="EG625" s="56"/>
      <c r="EH625" s="56"/>
      <c r="EI625" s="56"/>
      <c r="EJ625" s="56"/>
      <c r="EK625" s="56"/>
      <c r="EL625" s="56"/>
      <c r="EM625" s="56"/>
      <c r="EN625" s="56"/>
      <c r="EO625" s="56"/>
      <c r="EP625" s="56"/>
      <c r="EQ625" s="56"/>
      <c r="ER625" s="56"/>
      <c r="ES625" s="56"/>
      <c r="ET625" s="56"/>
      <c r="EU625" s="56"/>
      <c r="EV625" s="56"/>
      <c r="EW625" s="56"/>
      <c r="EX625" s="56"/>
      <c r="EY625" s="56"/>
      <c r="EZ625" s="56"/>
      <c r="FA625" s="56"/>
      <c r="FB625" s="56"/>
      <c r="FC625" s="56"/>
      <c r="FD625" s="56"/>
      <c r="FE625" s="56"/>
      <c r="FF625" s="56"/>
      <c r="FG625" s="56"/>
      <c r="FH625" s="56"/>
      <c r="FI625" s="56"/>
      <c r="FJ625" s="56"/>
      <c r="FK625" s="56"/>
      <c r="FL625" s="56"/>
      <c r="FM625" s="56"/>
      <c r="FN625" s="56"/>
      <c r="FO625" s="56"/>
      <c r="FP625" s="56"/>
      <c r="FQ625" s="56"/>
      <c r="FR625" s="56"/>
      <c r="FS625" s="56"/>
      <c r="FT625" s="56"/>
      <c r="FU625" s="56"/>
      <c r="FV625" s="56"/>
      <c r="FW625" s="56"/>
      <c r="FX625" s="56"/>
      <c r="FY625" s="56"/>
      <c r="FZ625" s="56"/>
      <c r="GA625" s="56"/>
      <c r="GB625" s="56"/>
      <c r="GC625" s="56"/>
      <c r="GD625" s="56"/>
      <c r="GE625" s="56"/>
      <c r="GF625" s="56"/>
      <c r="GG625" s="56"/>
      <c r="GH625" s="56"/>
      <c r="GI625" s="56"/>
      <c r="GJ625" s="56"/>
      <c r="GK625" s="56"/>
      <c r="GL625" s="56"/>
      <c r="GM625" s="56"/>
      <c r="GN625" s="56"/>
      <c r="GO625" s="56"/>
      <c r="GP625" s="56"/>
      <c r="GQ625" s="56"/>
      <c r="GR625" s="56"/>
      <c r="GS625" s="56"/>
      <c r="GT625" s="56"/>
      <c r="GU625" s="56"/>
      <c r="GV625" s="56"/>
      <c r="GW625" s="56"/>
      <c r="GX625" s="56"/>
      <c r="GY625" s="56"/>
      <c r="GZ625" s="56"/>
      <c r="HA625" s="56"/>
      <c r="HB625" s="56"/>
      <c r="HC625" s="56"/>
      <c r="HD625" s="56"/>
      <c r="HE625" s="56"/>
      <c r="HF625" s="56"/>
      <c r="HG625" s="56"/>
      <c r="HH625" s="56"/>
      <c r="HI625" s="56"/>
      <c r="HJ625" s="56"/>
      <c r="HK625" s="56"/>
      <c r="HL625" s="56"/>
      <c r="HM625" s="56"/>
      <c r="HN625" s="56"/>
      <c r="HO625" s="56"/>
      <c r="HP625" s="56"/>
      <c r="HQ625" s="56"/>
      <c r="HR625" s="56"/>
      <c r="HS625" s="56"/>
      <c r="HT625" s="56"/>
      <c r="HU625" s="56"/>
      <c r="HV625" s="56"/>
      <c r="HW625" s="56"/>
      <c r="HX625" s="56"/>
      <c r="HY625" s="56"/>
      <c r="HZ625" s="56"/>
      <c r="IA625" s="56"/>
      <c r="IB625" s="56"/>
      <c r="IC625" s="56"/>
      <c r="ID625" s="56"/>
      <c r="IE625" s="56"/>
      <c r="IF625" s="56"/>
      <c r="IG625" s="56"/>
      <c r="IH625" s="56"/>
      <c r="II625" s="56"/>
      <c r="IJ625" s="56"/>
      <c r="IK625" s="56"/>
      <c r="IL625" s="56"/>
      <c r="IM625" s="56"/>
      <c r="IN625" s="56"/>
      <c r="IO625" s="56"/>
      <c r="IP625" s="56"/>
      <c r="IQ625" s="56"/>
      <c r="IR625" s="56"/>
      <c r="IS625" s="56"/>
      <c r="IT625" s="56"/>
      <c r="IU625" s="56"/>
    </row>
    <row r="626" spans="1:9" ht="12.75">
      <c r="A626" s="332" t="s">
        <v>1253</v>
      </c>
      <c r="B626" s="331"/>
      <c r="C626" s="331">
        <v>1</v>
      </c>
      <c r="D626" s="331">
        <v>100</v>
      </c>
      <c r="E626" s="186" t="s">
        <v>3535</v>
      </c>
      <c r="F626" s="201" t="s">
        <v>2328</v>
      </c>
      <c r="G626" s="186" t="s">
        <v>1872</v>
      </c>
      <c r="H626" s="331" t="s">
        <v>2247</v>
      </c>
      <c r="I626" s="331" t="s">
        <v>1255</v>
      </c>
    </row>
    <row r="627" spans="1:9" ht="12.75">
      <c r="A627" s="332" t="s">
        <v>1253</v>
      </c>
      <c r="B627" s="340" t="s">
        <v>1627</v>
      </c>
      <c r="C627" s="331">
        <v>1</v>
      </c>
      <c r="D627" s="331"/>
      <c r="E627" s="186" t="s">
        <v>3536</v>
      </c>
      <c r="F627" s="201" t="s">
        <v>2329</v>
      </c>
      <c r="G627" s="331"/>
      <c r="H627" s="331" t="s">
        <v>2247</v>
      </c>
      <c r="I627" s="331" t="s">
        <v>1227</v>
      </c>
    </row>
    <row r="628" spans="1:255" ht="12.75">
      <c r="A628" s="59"/>
      <c r="B628" s="60"/>
      <c r="C628" s="61"/>
      <c r="D628" s="61"/>
      <c r="E628" s="62"/>
      <c r="F628" s="63"/>
      <c r="G628" s="61"/>
      <c r="H628" s="61"/>
      <c r="I628" s="61"/>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c r="AS628" s="56"/>
      <c r="AT628" s="56"/>
      <c r="AU628" s="56"/>
      <c r="AV628" s="56"/>
      <c r="AW628" s="56"/>
      <c r="AX628" s="56"/>
      <c r="AY628" s="56"/>
      <c r="AZ628" s="56"/>
      <c r="BA628" s="56"/>
      <c r="BB628" s="56"/>
      <c r="BC628" s="56"/>
      <c r="BD628" s="56"/>
      <c r="BE628" s="56"/>
      <c r="BF628" s="56"/>
      <c r="BG628" s="56"/>
      <c r="BH628" s="56"/>
      <c r="BI628" s="56"/>
      <c r="BJ628" s="56"/>
      <c r="BK628" s="56"/>
      <c r="BL628" s="56"/>
      <c r="BM628" s="56"/>
      <c r="BN628" s="56"/>
      <c r="BO628" s="56"/>
      <c r="BP628" s="56"/>
      <c r="BQ628" s="56"/>
      <c r="BR628" s="56"/>
      <c r="BS628" s="56"/>
      <c r="BT628" s="56"/>
      <c r="BU628" s="56"/>
      <c r="BV628" s="56"/>
      <c r="BW628" s="56"/>
      <c r="BX628" s="56"/>
      <c r="BY628" s="56"/>
      <c r="BZ628" s="56"/>
      <c r="CA628" s="56"/>
      <c r="CB628" s="56"/>
      <c r="CC628" s="56"/>
      <c r="CD628" s="56"/>
      <c r="CE628" s="56"/>
      <c r="CF628" s="56"/>
      <c r="CG628" s="56"/>
      <c r="CH628" s="56"/>
      <c r="CI628" s="56"/>
      <c r="CJ628" s="56"/>
      <c r="CK628" s="56"/>
      <c r="CL628" s="56"/>
      <c r="CM628" s="56"/>
      <c r="CN628" s="56"/>
      <c r="CO628" s="56"/>
      <c r="CP628" s="56"/>
      <c r="CQ628" s="56"/>
      <c r="CR628" s="56"/>
      <c r="CS628" s="56"/>
      <c r="CT628" s="56"/>
      <c r="CU628" s="56"/>
      <c r="CV628" s="56"/>
      <c r="CW628" s="56"/>
      <c r="CX628" s="56"/>
      <c r="CY628" s="56"/>
      <c r="CZ628" s="56"/>
      <c r="DA628" s="56"/>
      <c r="DB628" s="56"/>
      <c r="DC628" s="56"/>
      <c r="DD628" s="56"/>
      <c r="DE628" s="56"/>
      <c r="DF628" s="56"/>
      <c r="DG628" s="56"/>
      <c r="DH628" s="56"/>
      <c r="DI628" s="56"/>
      <c r="DJ628" s="56"/>
      <c r="DK628" s="56"/>
      <c r="DL628" s="56"/>
      <c r="DM628" s="56"/>
      <c r="DN628" s="56"/>
      <c r="DO628" s="56"/>
      <c r="DP628" s="56"/>
      <c r="DQ628" s="56"/>
      <c r="DR628" s="56"/>
      <c r="DS628" s="56"/>
      <c r="DT628" s="56"/>
      <c r="DU628" s="56"/>
      <c r="DV628" s="56"/>
      <c r="DW628" s="56"/>
      <c r="DX628" s="56"/>
      <c r="DY628" s="56"/>
      <c r="DZ628" s="56"/>
      <c r="EA628" s="56"/>
      <c r="EB628" s="56"/>
      <c r="EC628" s="56"/>
      <c r="ED628" s="56"/>
      <c r="EE628" s="56"/>
      <c r="EF628" s="56"/>
      <c r="EG628" s="56"/>
      <c r="EH628" s="56"/>
      <c r="EI628" s="56"/>
      <c r="EJ628" s="56"/>
      <c r="EK628" s="56"/>
      <c r="EL628" s="56"/>
      <c r="EM628" s="56"/>
      <c r="EN628" s="56"/>
      <c r="EO628" s="56"/>
      <c r="EP628" s="56"/>
      <c r="EQ628" s="56"/>
      <c r="ER628" s="56"/>
      <c r="ES628" s="56"/>
      <c r="ET628" s="56"/>
      <c r="EU628" s="56"/>
      <c r="EV628" s="56"/>
      <c r="EW628" s="56"/>
      <c r="EX628" s="56"/>
      <c r="EY628" s="56"/>
      <c r="EZ628" s="56"/>
      <c r="FA628" s="56"/>
      <c r="FB628" s="56"/>
      <c r="FC628" s="56"/>
      <c r="FD628" s="56"/>
      <c r="FE628" s="56"/>
      <c r="FF628" s="56"/>
      <c r="FG628" s="56"/>
      <c r="FH628" s="56"/>
      <c r="FI628" s="56"/>
      <c r="FJ628" s="56"/>
      <c r="FK628" s="56"/>
      <c r="FL628" s="56"/>
      <c r="FM628" s="56"/>
      <c r="FN628" s="56"/>
      <c r="FO628" s="56"/>
      <c r="FP628" s="56"/>
      <c r="FQ628" s="56"/>
      <c r="FR628" s="56"/>
      <c r="FS628" s="56"/>
      <c r="FT628" s="56"/>
      <c r="FU628" s="56"/>
      <c r="FV628" s="56"/>
      <c r="FW628" s="56"/>
      <c r="FX628" s="56"/>
      <c r="FY628" s="56"/>
      <c r="FZ628" s="56"/>
      <c r="GA628" s="56"/>
      <c r="GB628" s="56"/>
      <c r="GC628" s="56"/>
      <c r="GD628" s="56"/>
      <c r="GE628" s="56"/>
      <c r="GF628" s="56"/>
      <c r="GG628" s="56"/>
      <c r="GH628" s="56"/>
      <c r="GI628" s="56"/>
      <c r="GJ628" s="56"/>
      <c r="GK628" s="56"/>
      <c r="GL628" s="56"/>
      <c r="GM628" s="56"/>
      <c r="GN628" s="56"/>
      <c r="GO628" s="56"/>
      <c r="GP628" s="56"/>
      <c r="GQ628" s="56"/>
      <c r="GR628" s="56"/>
      <c r="GS628" s="56"/>
      <c r="GT628" s="56"/>
      <c r="GU628" s="56"/>
      <c r="GV628" s="56"/>
      <c r="GW628" s="56"/>
      <c r="GX628" s="56"/>
      <c r="GY628" s="56"/>
      <c r="GZ628" s="56"/>
      <c r="HA628" s="56"/>
      <c r="HB628" s="56"/>
      <c r="HC628" s="56"/>
      <c r="HD628" s="56"/>
      <c r="HE628" s="56"/>
      <c r="HF628" s="56"/>
      <c r="HG628" s="56"/>
      <c r="HH628" s="56"/>
      <c r="HI628" s="56"/>
      <c r="HJ628" s="56"/>
      <c r="HK628" s="56"/>
      <c r="HL628" s="56"/>
      <c r="HM628" s="56"/>
      <c r="HN628" s="56"/>
      <c r="HO628" s="56"/>
      <c r="HP628" s="56"/>
      <c r="HQ628" s="56"/>
      <c r="HR628" s="56"/>
      <c r="HS628" s="56"/>
      <c r="HT628" s="56"/>
      <c r="HU628" s="56"/>
      <c r="HV628" s="56"/>
      <c r="HW628" s="56"/>
      <c r="HX628" s="56"/>
      <c r="HY628" s="56"/>
      <c r="HZ628" s="56"/>
      <c r="IA628" s="56"/>
      <c r="IB628" s="56"/>
      <c r="IC628" s="56"/>
      <c r="ID628" s="56"/>
      <c r="IE628" s="56"/>
      <c r="IF628" s="56"/>
      <c r="IG628" s="56"/>
      <c r="IH628" s="56"/>
      <c r="II628" s="56"/>
      <c r="IJ628" s="56"/>
      <c r="IK628" s="56"/>
      <c r="IL628" s="56"/>
      <c r="IM628" s="56"/>
      <c r="IN628" s="56"/>
      <c r="IO628" s="56"/>
      <c r="IP628" s="56"/>
      <c r="IQ628" s="56"/>
      <c r="IR628" s="56"/>
      <c r="IS628" s="56"/>
      <c r="IT628" s="56"/>
      <c r="IU628" s="56"/>
    </row>
    <row r="629" spans="1:9" ht="12.75">
      <c r="A629" s="22" t="s">
        <v>3404</v>
      </c>
      <c r="B629" s="340" t="s">
        <v>2252</v>
      </c>
      <c r="C629" s="331">
        <v>2</v>
      </c>
      <c r="D629" s="331">
        <v>750</v>
      </c>
      <c r="E629" s="187" t="s">
        <v>3537</v>
      </c>
      <c r="F629" s="200" t="s">
        <v>2330</v>
      </c>
      <c r="G629" s="187" t="s">
        <v>1871</v>
      </c>
      <c r="H629" s="331" t="s">
        <v>2252</v>
      </c>
      <c r="I629" s="331" t="s">
        <v>1255</v>
      </c>
    </row>
    <row r="630" spans="1:9" ht="12.75">
      <c r="A630" s="22" t="s">
        <v>3404</v>
      </c>
      <c r="B630" s="340"/>
      <c r="C630" s="331">
        <v>2</v>
      </c>
      <c r="D630" s="331">
        <v>750</v>
      </c>
      <c r="E630" s="187" t="s">
        <v>3538</v>
      </c>
      <c r="F630" s="200" t="s">
        <v>2331</v>
      </c>
      <c r="G630" s="187" t="s">
        <v>1872</v>
      </c>
      <c r="H630" s="331" t="s">
        <v>2252</v>
      </c>
      <c r="I630" s="331" t="s">
        <v>1255</v>
      </c>
    </row>
    <row r="631" spans="1:9" ht="12.75">
      <c r="A631" s="22" t="s">
        <v>3404</v>
      </c>
      <c r="B631" s="331" t="s">
        <v>2248</v>
      </c>
      <c r="C631" s="331" t="s">
        <v>2246</v>
      </c>
      <c r="D631" s="331">
        <v>370</v>
      </c>
      <c r="E631" s="186" t="s">
        <v>3540</v>
      </c>
      <c r="F631" s="201" t="s">
        <v>2332</v>
      </c>
      <c r="G631" s="186" t="s">
        <v>1871</v>
      </c>
      <c r="H631" s="331" t="s">
        <v>2247</v>
      </c>
      <c r="I631" s="331" t="s">
        <v>2128</v>
      </c>
    </row>
    <row r="632" spans="1:9" ht="12.75">
      <c r="A632" s="22" t="s">
        <v>3404</v>
      </c>
      <c r="B632" s="331" t="s">
        <v>2248</v>
      </c>
      <c r="C632" s="331" t="s">
        <v>2246</v>
      </c>
      <c r="D632" s="331">
        <v>370</v>
      </c>
      <c r="E632" s="186" t="s">
        <v>3541</v>
      </c>
      <c r="F632" s="201" t="s">
        <v>2333</v>
      </c>
      <c r="G632" s="186" t="s">
        <v>1872</v>
      </c>
      <c r="H632" s="331" t="s">
        <v>2247</v>
      </c>
      <c r="I632" s="331" t="s">
        <v>2128</v>
      </c>
    </row>
    <row r="633" spans="1:9" ht="12.75">
      <c r="A633" s="22" t="s">
        <v>3404</v>
      </c>
      <c r="B633" s="331" t="s">
        <v>2250</v>
      </c>
      <c r="C633" s="331" t="s">
        <v>2246</v>
      </c>
      <c r="D633" s="331">
        <v>185</v>
      </c>
      <c r="E633" s="186" t="s">
        <v>3542</v>
      </c>
      <c r="F633" s="201" t="s">
        <v>2334</v>
      </c>
      <c r="G633" s="186" t="s">
        <v>1871</v>
      </c>
      <c r="H633" s="331" t="s">
        <v>2247</v>
      </c>
      <c r="I633" s="331" t="s">
        <v>1258</v>
      </c>
    </row>
    <row r="634" spans="1:9" ht="12.75">
      <c r="A634" s="22" t="s">
        <v>3404</v>
      </c>
      <c r="B634" s="331" t="s">
        <v>2250</v>
      </c>
      <c r="C634" s="331" t="s">
        <v>2246</v>
      </c>
      <c r="D634" s="331">
        <v>185</v>
      </c>
      <c r="E634" s="186" t="s">
        <v>3543</v>
      </c>
      <c r="F634" s="201" t="s">
        <v>2335</v>
      </c>
      <c r="G634" s="186" t="s">
        <v>1872</v>
      </c>
      <c r="H634" s="331" t="s">
        <v>2247</v>
      </c>
      <c r="I634" s="331" t="s">
        <v>1258</v>
      </c>
    </row>
    <row r="635" spans="1:9" ht="12.75">
      <c r="A635" s="22" t="s">
        <v>3404</v>
      </c>
      <c r="B635" s="331" t="s">
        <v>2248</v>
      </c>
      <c r="C635" s="331" t="s">
        <v>2246</v>
      </c>
      <c r="D635" s="331">
        <v>370</v>
      </c>
      <c r="E635" s="186" t="s">
        <v>3544</v>
      </c>
      <c r="F635" s="201" t="s">
        <v>2336</v>
      </c>
      <c r="G635" s="186" t="s">
        <v>1871</v>
      </c>
      <c r="H635" s="331" t="s">
        <v>2247</v>
      </c>
      <c r="I635" s="331" t="s">
        <v>1258</v>
      </c>
    </row>
    <row r="636" spans="1:9" ht="12.75">
      <c r="A636" s="22" t="s">
        <v>3404</v>
      </c>
      <c r="B636" s="331" t="s">
        <v>2248</v>
      </c>
      <c r="C636" s="331" t="s">
        <v>2246</v>
      </c>
      <c r="D636" s="331">
        <v>370</v>
      </c>
      <c r="E636" s="187" t="s">
        <v>3545</v>
      </c>
      <c r="F636" s="200" t="s">
        <v>2337</v>
      </c>
      <c r="G636" s="187" t="s">
        <v>1872</v>
      </c>
      <c r="H636" s="331" t="s">
        <v>2247</v>
      </c>
      <c r="I636" s="331" t="s">
        <v>1258</v>
      </c>
    </row>
    <row r="637" spans="1:9" ht="12.75">
      <c r="A637" s="22" t="s">
        <v>3404</v>
      </c>
      <c r="B637" s="340" t="s">
        <v>1627</v>
      </c>
      <c r="C637" s="331">
        <v>2</v>
      </c>
      <c r="D637" s="331"/>
      <c r="E637" s="186" t="s">
        <v>3539</v>
      </c>
      <c r="F637" s="201" t="s">
        <v>2338</v>
      </c>
      <c r="G637" s="331"/>
      <c r="H637" s="331" t="s">
        <v>2252</v>
      </c>
      <c r="I637" s="331" t="s">
        <v>1226</v>
      </c>
    </row>
    <row r="638" spans="1:255" ht="12.75">
      <c r="A638" s="59"/>
      <c r="B638" s="60"/>
      <c r="C638" s="61"/>
      <c r="D638" s="61"/>
      <c r="E638" s="62"/>
      <c r="F638" s="63"/>
      <c r="G638" s="61"/>
      <c r="H638" s="61"/>
      <c r="I638" s="61"/>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c r="AS638" s="56"/>
      <c r="AT638" s="56"/>
      <c r="AU638" s="56"/>
      <c r="AV638" s="56"/>
      <c r="AW638" s="56"/>
      <c r="AX638" s="56"/>
      <c r="AY638" s="56"/>
      <c r="AZ638" s="56"/>
      <c r="BA638" s="56"/>
      <c r="BB638" s="56"/>
      <c r="BC638" s="56"/>
      <c r="BD638" s="56"/>
      <c r="BE638" s="56"/>
      <c r="BF638" s="56"/>
      <c r="BG638" s="56"/>
      <c r="BH638" s="56"/>
      <c r="BI638" s="56"/>
      <c r="BJ638" s="56"/>
      <c r="BK638" s="56"/>
      <c r="BL638" s="56"/>
      <c r="BM638" s="56"/>
      <c r="BN638" s="56"/>
      <c r="BO638" s="56"/>
      <c r="BP638" s="56"/>
      <c r="BQ638" s="56"/>
      <c r="BR638" s="56"/>
      <c r="BS638" s="56"/>
      <c r="BT638" s="56"/>
      <c r="BU638" s="56"/>
      <c r="BV638" s="56"/>
      <c r="BW638" s="56"/>
      <c r="BX638" s="56"/>
      <c r="BY638" s="56"/>
      <c r="BZ638" s="56"/>
      <c r="CA638" s="56"/>
      <c r="CB638" s="56"/>
      <c r="CC638" s="56"/>
      <c r="CD638" s="56"/>
      <c r="CE638" s="56"/>
      <c r="CF638" s="56"/>
      <c r="CG638" s="56"/>
      <c r="CH638" s="56"/>
      <c r="CI638" s="56"/>
      <c r="CJ638" s="56"/>
      <c r="CK638" s="56"/>
      <c r="CL638" s="56"/>
      <c r="CM638" s="56"/>
      <c r="CN638" s="56"/>
      <c r="CO638" s="56"/>
      <c r="CP638" s="56"/>
      <c r="CQ638" s="56"/>
      <c r="CR638" s="56"/>
      <c r="CS638" s="56"/>
      <c r="CT638" s="56"/>
      <c r="CU638" s="56"/>
      <c r="CV638" s="56"/>
      <c r="CW638" s="56"/>
      <c r="CX638" s="56"/>
      <c r="CY638" s="56"/>
      <c r="CZ638" s="56"/>
      <c r="DA638" s="56"/>
      <c r="DB638" s="56"/>
      <c r="DC638" s="56"/>
      <c r="DD638" s="56"/>
      <c r="DE638" s="56"/>
      <c r="DF638" s="56"/>
      <c r="DG638" s="56"/>
      <c r="DH638" s="56"/>
      <c r="DI638" s="56"/>
      <c r="DJ638" s="56"/>
      <c r="DK638" s="56"/>
      <c r="DL638" s="56"/>
      <c r="DM638" s="56"/>
      <c r="DN638" s="56"/>
      <c r="DO638" s="56"/>
      <c r="DP638" s="56"/>
      <c r="DQ638" s="56"/>
      <c r="DR638" s="56"/>
      <c r="DS638" s="56"/>
      <c r="DT638" s="56"/>
      <c r="DU638" s="56"/>
      <c r="DV638" s="56"/>
      <c r="DW638" s="56"/>
      <c r="DX638" s="56"/>
      <c r="DY638" s="56"/>
      <c r="DZ638" s="56"/>
      <c r="EA638" s="56"/>
      <c r="EB638" s="56"/>
      <c r="EC638" s="56"/>
      <c r="ED638" s="56"/>
      <c r="EE638" s="56"/>
      <c r="EF638" s="56"/>
      <c r="EG638" s="56"/>
      <c r="EH638" s="56"/>
      <c r="EI638" s="56"/>
      <c r="EJ638" s="56"/>
      <c r="EK638" s="56"/>
      <c r="EL638" s="56"/>
      <c r="EM638" s="56"/>
      <c r="EN638" s="56"/>
      <c r="EO638" s="56"/>
      <c r="EP638" s="56"/>
      <c r="EQ638" s="56"/>
      <c r="ER638" s="56"/>
      <c r="ES638" s="56"/>
      <c r="ET638" s="56"/>
      <c r="EU638" s="56"/>
      <c r="EV638" s="56"/>
      <c r="EW638" s="56"/>
      <c r="EX638" s="56"/>
      <c r="EY638" s="56"/>
      <c r="EZ638" s="56"/>
      <c r="FA638" s="56"/>
      <c r="FB638" s="56"/>
      <c r="FC638" s="56"/>
      <c r="FD638" s="56"/>
      <c r="FE638" s="56"/>
      <c r="FF638" s="56"/>
      <c r="FG638" s="56"/>
      <c r="FH638" s="56"/>
      <c r="FI638" s="56"/>
      <c r="FJ638" s="56"/>
      <c r="FK638" s="56"/>
      <c r="FL638" s="56"/>
      <c r="FM638" s="56"/>
      <c r="FN638" s="56"/>
      <c r="FO638" s="56"/>
      <c r="FP638" s="56"/>
      <c r="FQ638" s="56"/>
      <c r="FR638" s="56"/>
      <c r="FS638" s="56"/>
      <c r="FT638" s="56"/>
      <c r="FU638" s="56"/>
      <c r="FV638" s="56"/>
      <c r="FW638" s="56"/>
      <c r="FX638" s="56"/>
      <c r="FY638" s="56"/>
      <c r="FZ638" s="56"/>
      <c r="GA638" s="56"/>
      <c r="GB638" s="56"/>
      <c r="GC638" s="56"/>
      <c r="GD638" s="56"/>
      <c r="GE638" s="56"/>
      <c r="GF638" s="56"/>
      <c r="GG638" s="56"/>
      <c r="GH638" s="56"/>
      <c r="GI638" s="56"/>
      <c r="GJ638" s="56"/>
      <c r="GK638" s="56"/>
      <c r="GL638" s="56"/>
      <c r="GM638" s="56"/>
      <c r="GN638" s="56"/>
      <c r="GO638" s="56"/>
      <c r="GP638" s="56"/>
      <c r="GQ638" s="56"/>
      <c r="GR638" s="56"/>
      <c r="GS638" s="56"/>
      <c r="GT638" s="56"/>
      <c r="GU638" s="56"/>
      <c r="GV638" s="56"/>
      <c r="GW638" s="56"/>
      <c r="GX638" s="56"/>
      <c r="GY638" s="56"/>
      <c r="GZ638" s="56"/>
      <c r="HA638" s="56"/>
      <c r="HB638" s="56"/>
      <c r="HC638" s="56"/>
      <c r="HD638" s="56"/>
      <c r="HE638" s="56"/>
      <c r="HF638" s="56"/>
      <c r="HG638" s="56"/>
      <c r="HH638" s="56"/>
      <c r="HI638" s="56"/>
      <c r="HJ638" s="56"/>
      <c r="HK638" s="56"/>
      <c r="HL638" s="56"/>
      <c r="HM638" s="56"/>
      <c r="HN638" s="56"/>
      <c r="HO638" s="56"/>
      <c r="HP638" s="56"/>
      <c r="HQ638" s="56"/>
      <c r="HR638" s="56"/>
      <c r="HS638" s="56"/>
      <c r="HT638" s="56"/>
      <c r="HU638" s="56"/>
      <c r="HV638" s="56"/>
      <c r="HW638" s="56"/>
      <c r="HX638" s="56"/>
      <c r="HY638" s="56"/>
      <c r="HZ638" s="56"/>
      <c r="IA638" s="56"/>
      <c r="IB638" s="56"/>
      <c r="IC638" s="56"/>
      <c r="ID638" s="56"/>
      <c r="IE638" s="56"/>
      <c r="IF638" s="56"/>
      <c r="IG638" s="56"/>
      <c r="IH638" s="56"/>
      <c r="II638" s="56"/>
      <c r="IJ638" s="56"/>
      <c r="IK638" s="56"/>
      <c r="IL638" s="56"/>
      <c r="IM638" s="56"/>
      <c r="IN638" s="56"/>
      <c r="IO638" s="56"/>
      <c r="IP638" s="56"/>
      <c r="IQ638" s="56"/>
      <c r="IR638" s="56"/>
      <c r="IS638" s="56"/>
      <c r="IT638" s="56"/>
      <c r="IU638" s="56"/>
    </row>
    <row r="639" spans="1:41" s="330" customFormat="1" ht="12.75">
      <c r="A639" s="332" t="s">
        <v>1225</v>
      </c>
      <c r="B639" s="179" t="s">
        <v>2252</v>
      </c>
      <c r="C639" s="54">
        <v>3</v>
      </c>
      <c r="D639" s="54">
        <v>170</v>
      </c>
      <c r="E639" s="187" t="s">
        <v>3546</v>
      </c>
      <c r="F639" s="200" t="s">
        <v>2339</v>
      </c>
      <c r="G639" s="187" t="s">
        <v>1871</v>
      </c>
      <c r="H639" s="54" t="s">
        <v>2252</v>
      </c>
      <c r="I639" s="54" t="s">
        <v>1255</v>
      </c>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O639" s="120"/>
    </row>
    <row r="640" spans="1:41" s="330" customFormat="1" ht="12.75">
      <c r="A640" s="72" t="s">
        <v>1225</v>
      </c>
      <c r="B640" s="54"/>
      <c r="C640" s="54">
        <v>3</v>
      </c>
      <c r="D640" s="54">
        <v>170</v>
      </c>
      <c r="E640" s="187" t="s">
        <v>3547</v>
      </c>
      <c r="F640" s="200" t="s">
        <v>2340</v>
      </c>
      <c r="G640" s="187" t="s">
        <v>1872</v>
      </c>
      <c r="H640" s="54" t="s">
        <v>2252</v>
      </c>
      <c r="I640" s="54" t="s">
        <v>1255</v>
      </c>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c r="AO640" s="120"/>
    </row>
    <row r="641" spans="1:41" s="330" customFormat="1" ht="12.75">
      <c r="A641" s="72" t="s">
        <v>1225</v>
      </c>
      <c r="B641" s="179" t="s">
        <v>1627</v>
      </c>
      <c r="C641" s="54">
        <v>3</v>
      </c>
      <c r="D641" s="54"/>
      <c r="E641" s="187" t="s">
        <v>3548</v>
      </c>
      <c r="F641" s="200" t="s">
        <v>2341</v>
      </c>
      <c r="G641" s="54"/>
      <c r="H641" s="54" t="s">
        <v>2252</v>
      </c>
      <c r="I641" s="54" t="s">
        <v>1226</v>
      </c>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row>
    <row r="642" spans="1:41" ht="12.75">
      <c r="A642" s="59"/>
      <c r="B642" s="61"/>
      <c r="C642" s="61"/>
      <c r="D642" s="61"/>
      <c r="E642" s="62"/>
      <c r="F642" s="63"/>
      <c r="G642" s="61"/>
      <c r="H642" s="61"/>
      <c r="I642" s="61"/>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row>
    <row r="643" spans="5:6" ht="12.75">
      <c r="E643" s="355"/>
      <c r="F643" s="510"/>
    </row>
    <row r="644" spans="5:6" ht="13.5">
      <c r="E644" s="355"/>
      <c r="F644" s="510"/>
    </row>
    <row r="645" spans="5:6" ht="13.5">
      <c r="E645" s="355"/>
      <c r="F645" s="510"/>
    </row>
    <row r="646" spans="5:6" ht="13.5">
      <c r="E646" s="355"/>
      <c r="F646" s="510"/>
    </row>
    <row r="647" spans="5:6" ht="13.5">
      <c r="E647" s="355"/>
      <c r="F647" s="510"/>
    </row>
    <row r="648" spans="5:6" ht="13.5">
      <c r="E648" s="355"/>
      <c r="F648" s="510"/>
    </row>
    <row r="649" spans="5:6" ht="13.5">
      <c r="E649" s="355"/>
      <c r="F649" s="510"/>
    </row>
    <row r="650" spans="5:6" ht="13.5">
      <c r="E650" s="355"/>
      <c r="F650" s="510"/>
    </row>
    <row r="651" spans="5:6" ht="13.5">
      <c r="E651" s="355"/>
      <c r="F651" s="510"/>
    </row>
    <row r="652" spans="5:6" ht="13.5">
      <c r="E652" s="355"/>
      <c r="F652" s="510"/>
    </row>
    <row r="653" spans="5:6" ht="13.5">
      <c r="E653" s="355"/>
      <c r="F653" s="510"/>
    </row>
    <row r="654" spans="5:6" ht="13.5">
      <c r="E654" s="355"/>
      <c r="F654" s="510"/>
    </row>
    <row r="655" spans="5:6" ht="13.5">
      <c r="E655" s="355"/>
      <c r="F655" s="510"/>
    </row>
    <row r="656" spans="5:6" ht="13.5">
      <c r="E656" s="355"/>
      <c r="F656" s="510"/>
    </row>
    <row r="657" spans="5:6" ht="13.5">
      <c r="E657" s="355"/>
      <c r="F657" s="510"/>
    </row>
    <row r="658" spans="5:6" ht="13.5">
      <c r="E658" s="355"/>
      <c r="F658" s="510"/>
    </row>
    <row r="659" spans="5:6" ht="13.5">
      <c r="E659" s="355"/>
      <c r="F659" s="510"/>
    </row>
    <row r="660" spans="5:6" ht="13.5">
      <c r="E660" s="355"/>
      <c r="F660" s="510"/>
    </row>
    <row r="661" spans="5:6" ht="13.5">
      <c r="E661" s="355"/>
      <c r="F661" s="510"/>
    </row>
    <row r="662" spans="5:6" ht="13.5">
      <c r="E662" s="355"/>
      <c r="F662" s="510"/>
    </row>
    <row r="663" spans="5:6" ht="13.5">
      <c r="E663" s="355"/>
      <c r="F663" s="510"/>
    </row>
    <row r="664" spans="5:6" ht="13.5">
      <c r="E664" s="355"/>
      <c r="F664" s="510"/>
    </row>
    <row r="665" spans="5:6" ht="13.5">
      <c r="E665" s="355"/>
      <c r="F665" s="510"/>
    </row>
    <row r="666" spans="5:6" ht="13.5">
      <c r="E666" s="355"/>
      <c r="F666" s="510"/>
    </row>
    <row r="667" spans="5:6" ht="13.5">
      <c r="E667" s="355"/>
      <c r="F667" s="510"/>
    </row>
    <row r="668" spans="5:6" ht="13.5">
      <c r="E668" s="355"/>
      <c r="F668" s="510"/>
    </row>
    <row r="669" spans="5:6" ht="13.5">
      <c r="E669" s="355"/>
      <c r="F669" s="510"/>
    </row>
    <row r="670" spans="5:6" ht="13.5">
      <c r="E670" s="355"/>
      <c r="F670" s="510"/>
    </row>
    <row r="671" spans="5:6" ht="13.5">
      <c r="E671" s="355"/>
      <c r="F671" s="510"/>
    </row>
    <row r="672" spans="5:6" ht="13.5">
      <c r="E672" s="355"/>
      <c r="F672" s="510"/>
    </row>
    <row r="673" spans="5:6" ht="13.5">
      <c r="E673" s="355"/>
      <c r="F673" s="510"/>
    </row>
    <row r="674" spans="5:6" ht="13.5">
      <c r="E674" s="355"/>
      <c r="F674" s="510"/>
    </row>
    <row r="675" spans="5:6" ht="13.5">
      <c r="E675" s="355"/>
      <c r="F675" s="510"/>
    </row>
    <row r="676" spans="5:6" ht="13.5">
      <c r="E676" s="355"/>
      <c r="F676" s="510"/>
    </row>
    <row r="677" spans="5:6" ht="13.5">
      <c r="E677" s="355"/>
      <c r="F677" s="510"/>
    </row>
    <row r="678" spans="5:6" ht="13.5">
      <c r="E678" s="355"/>
      <c r="F678" s="510"/>
    </row>
    <row r="679" spans="5:6" ht="13.5">
      <c r="E679" s="355"/>
      <c r="F679" s="510"/>
    </row>
    <row r="680" spans="5:6" ht="13.5">
      <c r="E680" s="355"/>
      <c r="F680" s="510"/>
    </row>
    <row r="681" spans="5:6" ht="13.5">
      <c r="E681" s="355"/>
      <c r="F681" s="510"/>
    </row>
    <row r="682" spans="5:6" ht="13.5">
      <c r="E682" s="355"/>
      <c r="F682" s="510"/>
    </row>
    <row r="683" spans="5:6" ht="13.5">
      <c r="E683" s="355"/>
      <c r="F683" s="510"/>
    </row>
    <row r="684" spans="5:6" ht="13.5">
      <c r="E684" s="355"/>
      <c r="F684" s="510"/>
    </row>
    <row r="685" spans="5:6" ht="13.5">
      <c r="E685" s="355"/>
      <c r="F685" s="510"/>
    </row>
    <row r="686" spans="4:6" ht="13.5">
      <c r="D686" s="356"/>
      <c r="E686" s="355"/>
      <c r="F686" s="510"/>
    </row>
    <row r="687" spans="4:6" ht="13.5">
      <c r="D687" s="356"/>
      <c r="E687" s="355"/>
      <c r="F687" s="510"/>
    </row>
    <row r="688" spans="4:6" ht="13.5">
      <c r="D688" s="356"/>
      <c r="E688" s="355"/>
      <c r="F688" s="510"/>
    </row>
    <row r="689" spans="4:6" ht="13.5">
      <c r="D689" s="356"/>
      <c r="E689" s="355"/>
      <c r="F689" s="510"/>
    </row>
    <row r="690" spans="4:6" ht="13.5">
      <c r="D690" s="356"/>
      <c r="E690" s="355"/>
      <c r="F690" s="510"/>
    </row>
    <row r="691" spans="4:6" ht="13.5">
      <c r="D691" s="356"/>
      <c r="E691" s="355"/>
      <c r="F691" s="510"/>
    </row>
    <row r="692" spans="5:6" ht="13.5">
      <c r="E692" s="355"/>
      <c r="F692" s="510"/>
    </row>
    <row r="693" spans="5:6" ht="13.5">
      <c r="E693" s="355"/>
      <c r="F693" s="510"/>
    </row>
    <row r="694" spans="5:6" ht="13.5">
      <c r="E694" s="355"/>
      <c r="F694" s="510"/>
    </row>
    <row r="695" spans="5:6" ht="13.5">
      <c r="E695" s="355"/>
      <c r="F695" s="510"/>
    </row>
    <row r="696" spans="5:6" ht="13.5">
      <c r="E696" s="355"/>
      <c r="F696" s="510"/>
    </row>
    <row r="697" spans="5:6" ht="13.5">
      <c r="E697" s="355"/>
      <c r="F697" s="510"/>
    </row>
    <row r="698" spans="5:6" ht="13.5">
      <c r="E698" s="355"/>
      <c r="F698" s="510"/>
    </row>
    <row r="699" spans="5:6" ht="13.5">
      <c r="E699" s="355"/>
      <c r="F699" s="510"/>
    </row>
    <row r="700" spans="5:6" ht="13.5">
      <c r="E700" s="355"/>
      <c r="F700" s="510"/>
    </row>
    <row r="701" spans="5:6" ht="13.5">
      <c r="E701" s="355"/>
      <c r="F701" s="510"/>
    </row>
    <row r="702" spans="5:6" ht="13.5">
      <c r="E702" s="355"/>
      <c r="F702" s="510"/>
    </row>
    <row r="703" spans="5:6" ht="13.5">
      <c r="E703" s="355"/>
      <c r="F703" s="510"/>
    </row>
    <row r="704" spans="5:6" ht="13.5">
      <c r="E704" s="355"/>
      <c r="F704" s="510"/>
    </row>
    <row r="705" spans="5:6" ht="13.5">
      <c r="E705" s="355"/>
      <c r="F705" s="510"/>
    </row>
    <row r="706" spans="5:6" ht="13.5">
      <c r="E706" s="355"/>
      <c r="F706" s="510"/>
    </row>
    <row r="707" spans="5:6" ht="13.5">
      <c r="E707" s="355"/>
      <c r="F707" s="510"/>
    </row>
    <row r="708" spans="5:6" ht="13.5">
      <c r="E708" s="355"/>
      <c r="F708" s="510"/>
    </row>
    <row r="709" spans="5:6" ht="13.5">
      <c r="E709" s="355"/>
      <c r="F709" s="510"/>
    </row>
    <row r="710" spans="5:6" ht="13.5">
      <c r="E710" s="355"/>
      <c r="F710" s="510"/>
    </row>
    <row r="711" spans="5:6" ht="13.5">
      <c r="E711" s="355"/>
      <c r="F711" s="510"/>
    </row>
    <row r="712" spans="5:6" ht="13.5">
      <c r="E712" s="355"/>
      <c r="F712" s="510"/>
    </row>
    <row r="713" spans="5:6" ht="13.5">
      <c r="E713" s="355"/>
      <c r="F713" s="510"/>
    </row>
    <row r="714" spans="5:6" ht="13.5">
      <c r="E714" s="355"/>
      <c r="F714" s="510"/>
    </row>
    <row r="715" spans="5:6" ht="13.5">
      <c r="E715" s="355"/>
      <c r="F715" s="510"/>
    </row>
    <row r="716" spans="5:6" ht="13.5">
      <c r="E716" s="355"/>
      <c r="F716" s="510"/>
    </row>
    <row r="717" spans="4:6" ht="13.5">
      <c r="D717" s="356"/>
      <c r="E717" s="355"/>
      <c r="F717" s="510"/>
    </row>
    <row r="718" spans="4:6" ht="13.5">
      <c r="D718" s="356"/>
      <c r="E718" s="355"/>
      <c r="F718" s="510"/>
    </row>
    <row r="719" spans="4:6" ht="13.5">
      <c r="D719" s="356"/>
      <c r="E719" s="355"/>
      <c r="F719" s="510"/>
    </row>
    <row r="720" spans="4:6" ht="13.5">
      <c r="D720" s="356"/>
      <c r="E720" s="355"/>
      <c r="F720" s="510"/>
    </row>
    <row r="721" spans="4:6" ht="13.5">
      <c r="D721" s="356"/>
      <c r="E721" s="355"/>
      <c r="F721" s="510"/>
    </row>
    <row r="722" spans="4:6" ht="13.5">
      <c r="D722" s="356"/>
      <c r="E722" s="355"/>
      <c r="F722" s="510"/>
    </row>
    <row r="723" spans="5:6" ht="13.5">
      <c r="E723" s="355"/>
      <c r="F723" s="510"/>
    </row>
    <row r="724" spans="5:6" ht="13.5">
      <c r="E724" s="355"/>
      <c r="F724" s="510"/>
    </row>
    <row r="725" spans="5:6" ht="13.5">
      <c r="E725" s="355"/>
      <c r="F725" s="510"/>
    </row>
    <row r="726" spans="5:6" ht="13.5">
      <c r="E726" s="355"/>
      <c r="F726" s="510"/>
    </row>
    <row r="727" spans="5:6" ht="13.5">
      <c r="E727" s="355"/>
      <c r="F727" s="510"/>
    </row>
    <row r="728" ht="13.5">
      <c r="F728" s="510"/>
    </row>
    <row r="729" ht="13.5">
      <c r="F729" s="510"/>
    </row>
    <row r="730" spans="5:6" ht="13.5">
      <c r="E730" s="355"/>
      <c r="F730" s="510"/>
    </row>
    <row r="731" ht="13.5">
      <c r="F731" s="510"/>
    </row>
    <row r="732" ht="13.5">
      <c r="F732" s="510"/>
    </row>
    <row r="733" ht="13.5">
      <c r="F733" s="510"/>
    </row>
    <row r="734" ht="13.5">
      <c r="F734" s="510"/>
    </row>
    <row r="735" ht="13.5">
      <c r="F735" s="510"/>
    </row>
    <row r="736" ht="13.5">
      <c r="F736" s="510"/>
    </row>
    <row r="737" ht="13.5">
      <c r="F737" s="510"/>
    </row>
    <row r="738" ht="13.5">
      <c r="F738" s="510"/>
    </row>
    <row r="739" ht="13.5">
      <c r="F739" s="510"/>
    </row>
    <row r="740" ht="13.5">
      <c r="F740" s="510"/>
    </row>
    <row r="741" ht="13.5">
      <c r="F741" s="510"/>
    </row>
    <row r="742" ht="13.5">
      <c r="F742" s="510"/>
    </row>
    <row r="743" ht="13.5">
      <c r="F743" s="510"/>
    </row>
    <row r="744" ht="13.5">
      <c r="F744" s="510"/>
    </row>
    <row r="745" ht="13.5">
      <c r="F745" s="510"/>
    </row>
    <row r="746" ht="13.5">
      <c r="F746" s="510"/>
    </row>
    <row r="747" ht="13.5">
      <c r="F747" s="510"/>
    </row>
    <row r="748" ht="13.5">
      <c r="F748" s="510"/>
    </row>
    <row r="749" ht="13.5">
      <c r="F749" s="510"/>
    </row>
    <row r="750" ht="13.5">
      <c r="F750" s="510"/>
    </row>
    <row r="751" ht="13.5">
      <c r="F751" s="510"/>
    </row>
    <row r="752" ht="13.5">
      <c r="F752" s="510"/>
    </row>
    <row r="753" ht="13.5">
      <c r="F753" s="510"/>
    </row>
    <row r="754" ht="13.5">
      <c r="F754" s="510"/>
    </row>
    <row r="755" ht="13.5">
      <c r="F755" s="510"/>
    </row>
    <row r="756" ht="13.5">
      <c r="F756" s="510"/>
    </row>
    <row r="757" ht="13.5">
      <c r="F757" s="510"/>
    </row>
    <row r="758" ht="13.5">
      <c r="F758" s="510"/>
    </row>
    <row r="759" ht="13.5">
      <c r="F759" s="510"/>
    </row>
    <row r="760" ht="13.5">
      <c r="F760" s="510"/>
    </row>
    <row r="761" ht="13.5">
      <c r="F761" s="510"/>
    </row>
    <row r="762" ht="13.5">
      <c r="F762" s="510"/>
    </row>
    <row r="763" ht="13.5">
      <c r="F763" s="510"/>
    </row>
    <row r="764" ht="13.5">
      <c r="F764" s="510"/>
    </row>
    <row r="765" ht="13.5">
      <c r="F765" s="510"/>
    </row>
    <row r="766" ht="13.5">
      <c r="F766" s="510"/>
    </row>
    <row r="767" ht="13.5">
      <c r="F767" s="510"/>
    </row>
    <row r="768" ht="13.5">
      <c r="F768" s="510"/>
    </row>
    <row r="769" ht="13.5">
      <c r="F769" s="510"/>
    </row>
    <row r="770" ht="13.5">
      <c r="F770" s="510"/>
    </row>
    <row r="771" ht="13.5">
      <c r="F771" s="510"/>
    </row>
    <row r="772" ht="13.5">
      <c r="F772" s="510"/>
    </row>
    <row r="773" ht="13.5">
      <c r="F773" s="510"/>
    </row>
    <row r="774" ht="13.5">
      <c r="F774" s="510"/>
    </row>
    <row r="775" ht="13.5">
      <c r="F775" s="510"/>
    </row>
    <row r="776" ht="13.5">
      <c r="F776" s="510"/>
    </row>
    <row r="777" ht="13.5">
      <c r="F777" s="510"/>
    </row>
    <row r="778" ht="13.5">
      <c r="F778" s="510"/>
    </row>
    <row r="779" ht="13.5">
      <c r="F779" s="510"/>
    </row>
    <row r="780" ht="13.5">
      <c r="F780" s="510"/>
    </row>
    <row r="781" ht="13.5">
      <c r="F781" s="510"/>
    </row>
    <row r="782" ht="13.5">
      <c r="F782" s="510"/>
    </row>
    <row r="783" ht="13.5">
      <c r="F783" s="510"/>
    </row>
    <row r="784" ht="13.5">
      <c r="F784" s="510"/>
    </row>
    <row r="785" ht="13.5">
      <c r="F785" s="510"/>
    </row>
    <row r="786" ht="13.5">
      <c r="F786" s="510"/>
    </row>
    <row r="787" ht="13.5">
      <c r="F787" s="510"/>
    </row>
    <row r="788" ht="13.5">
      <c r="F788" s="510"/>
    </row>
    <row r="789" ht="13.5">
      <c r="F789" s="510"/>
    </row>
    <row r="790" ht="13.5">
      <c r="F790" s="510"/>
    </row>
    <row r="791" ht="13.5">
      <c r="F791" s="510"/>
    </row>
    <row r="792" ht="13.5">
      <c r="F792" s="510"/>
    </row>
    <row r="793" ht="13.5">
      <c r="F793" s="510"/>
    </row>
    <row r="794" ht="13.5">
      <c r="F794" s="510"/>
    </row>
    <row r="795" ht="13.5">
      <c r="F795" s="510"/>
    </row>
    <row r="796" ht="13.5">
      <c r="F796" s="510"/>
    </row>
    <row r="797" ht="13.5">
      <c r="F797" s="510"/>
    </row>
    <row r="798" ht="13.5">
      <c r="F798" s="510"/>
    </row>
    <row r="799" ht="13.5">
      <c r="F799" s="510"/>
    </row>
    <row r="800" ht="13.5">
      <c r="F800" s="510"/>
    </row>
    <row r="801" ht="13.5">
      <c r="F801" s="510"/>
    </row>
    <row r="802" ht="13.5">
      <c r="F802" s="510"/>
    </row>
    <row r="803" ht="13.5">
      <c r="F803" s="510"/>
    </row>
    <row r="804" ht="13.5">
      <c r="F804" s="510"/>
    </row>
    <row r="805" ht="13.5">
      <c r="F805" s="510"/>
    </row>
    <row r="806" ht="13.5">
      <c r="F806" s="510"/>
    </row>
    <row r="807" ht="13.5">
      <c r="F807" s="510"/>
    </row>
    <row r="808" ht="13.5">
      <c r="F808" s="510"/>
    </row>
    <row r="809" ht="13.5">
      <c r="F809" s="510"/>
    </row>
    <row r="810" ht="13.5">
      <c r="F810" s="510"/>
    </row>
    <row r="811" ht="13.5">
      <c r="F811" s="510"/>
    </row>
    <row r="812" ht="13.5">
      <c r="F812" s="510"/>
    </row>
    <row r="813" ht="13.5">
      <c r="F813" s="510"/>
    </row>
    <row r="814" ht="13.5">
      <c r="F814" s="510"/>
    </row>
    <row r="815" ht="13.5">
      <c r="F815" s="510"/>
    </row>
    <row r="816" ht="13.5">
      <c r="F816" s="510"/>
    </row>
    <row r="817" ht="13.5">
      <c r="F817" s="510"/>
    </row>
    <row r="820" ht="13.5">
      <c r="F820" s="510"/>
    </row>
  </sheetData>
  <sheetProtection/>
  <mergeCells count="1">
    <mergeCell ref="A258:I258"/>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J722"/>
  <sheetViews>
    <sheetView tabSelected="1" zoomScalePageLayoutView="0" workbookViewId="0" topLeftCell="A1">
      <pane ySplit="3" topLeftCell="A490" activePane="bottomLeft" state="frozen"/>
      <selection pane="topLeft" activeCell="A1" sqref="A1"/>
      <selection pane="bottomLeft" activeCell="E504" sqref="E504"/>
    </sheetView>
  </sheetViews>
  <sheetFormatPr defaultColWidth="9.140625" defaultRowHeight="12.75"/>
  <cols>
    <col min="1" max="1" width="24.57421875" style="13" customWidth="1"/>
    <col min="2" max="2" width="46.28125" style="13" bestFit="1" customWidth="1"/>
    <col min="3" max="3" width="9.140625" style="13" customWidth="1"/>
    <col min="4" max="4" width="19.140625" style="17" bestFit="1" customWidth="1"/>
    <col min="5" max="5" width="7.8515625" style="41" bestFit="1" customWidth="1"/>
    <col min="6" max="6" width="12.421875" style="13" customWidth="1"/>
    <col min="7" max="7" width="11.00390625" style="13" customWidth="1"/>
    <col min="8" max="8" width="15.140625" style="13" customWidth="1"/>
    <col min="9" max="16384" width="9.140625" style="13" customWidth="1"/>
  </cols>
  <sheetData>
    <row r="1" spans="1:10" s="235" customFormat="1" ht="15.75">
      <c r="A1" s="232" t="s">
        <v>1868</v>
      </c>
      <c r="B1" s="233"/>
      <c r="C1" s="233"/>
      <c r="D1" s="233"/>
      <c r="E1" s="265"/>
      <c r="F1" s="234"/>
      <c r="G1" s="233"/>
      <c r="H1" s="233"/>
      <c r="I1" s="266"/>
      <c r="J1" s="266"/>
    </row>
    <row r="2" spans="1:10" s="235" customFormat="1" ht="16.5" thickBot="1">
      <c r="A2" s="236" t="s">
        <v>4424</v>
      </c>
      <c r="B2" s="233"/>
      <c r="C2" s="233"/>
      <c r="D2" s="233"/>
      <c r="E2" s="265"/>
      <c r="F2" s="234"/>
      <c r="G2" s="233"/>
      <c r="H2" s="233"/>
      <c r="I2" s="266"/>
      <c r="J2" s="266"/>
    </row>
    <row r="3" spans="1:8" ht="12.75">
      <c r="A3" s="110" t="s">
        <v>2240</v>
      </c>
      <c r="B3" s="110" t="s">
        <v>1254</v>
      </c>
      <c r="C3" s="110" t="s">
        <v>2241</v>
      </c>
      <c r="D3" s="111" t="s">
        <v>2239</v>
      </c>
      <c r="E3" s="112" t="s">
        <v>1874</v>
      </c>
      <c r="F3" s="110" t="s">
        <v>2244</v>
      </c>
      <c r="G3" s="110" t="s">
        <v>2242</v>
      </c>
      <c r="H3" s="110" t="s">
        <v>2243</v>
      </c>
    </row>
    <row r="4" spans="1:8" ht="12.75">
      <c r="A4" s="22" t="s">
        <v>3320</v>
      </c>
      <c r="B4" s="8" t="s">
        <v>2252</v>
      </c>
      <c r="C4" s="5">
        <v>9</v>
      </c>
      <c r="D4" s="238" t="s">
        <v>1169</v>
      </c>
      <c r="E4" s="202" t="s">
        <v>2342</v>
      </c>
      <c r="F4" s="5"/>
      <c r="G4" s="5" t="s">
        <v>2252</v>
      </c>
      <c r="H4" s="5" t="s">
        <v>1255</v>
      </c>
    </row>
    <row r="5" spans="1:8" ht="12.75">
      <c r="A5" s="22" t="s">
        <v>3320</v>
      </c>
      <c r="B5" s="5" t="s">
        <v>429</v>
      </c>
      <c r="C5" s="5">
        <v>9</v>
      </c>
      <c r="D5" s="184" t="s">
        <v>1170</v>
      </c>
      <c r="E5" s="203" t="s">
        <v>2343</v>
      </c>
      <c r="F5" s="5"/>
      <c r="G5" s="5" t="s">
        <v>2252</v>
      </c>
      <c r="H5" s="5" t="s">
        <v>1256</v>
      </c>
    </row>
    <row r="6" spans="1:8" ht="12.75">
      <c r="A6" s="22" t="s">
        <v>3320</v>
      </c>
      <c r="B6" s="5" t="s">
        <v>430</v>
      </c>
      <c r="C6" s="5">
        <v>9</v>
      </c>
      <c r="D6" s="184" t="s">
        <v>1172</v>
      </c>
      <c r="E6" s="203" t="s">
        <v>2344</v>
      </c>
      <c r="F6" s="5"/>
      <c r="G6" s="5" t="s">
        <v>2252</v>
      </c>
      <c r="H6" s="5" t="s">
        <v>1256</v>
      </c>
    </row>
    <row r="7" spans="1:8" ht="12.75">
      <c r="A7" s="22" t="s">
        <v>3320</v>
      </c>
      <c r="B7" s="5" t="s">
        <v>2250</v>
      </c>
      <c r="C7" s="5" t="s">
        <v>2246</v>
      </c>
      <c r="D7" s="184" t="s">
        <v>1174</v>
      </c>
      <c r="E7" s="203" t="s">
        <v>2345</v>
      </c>
      <c r="F7" s="5" t="s">
        <v>2251</v>
      </c>
      <c r="G7" s="5" t="s">
        <v>3349</v>
      </c>
      <c r="H7" s="5" t="s">
        <v>2128</v>
      </c>
    </row>
    <row r="8" spans="1:8" ht="12.75">
      <c r="A8" s="22" t="s">
        <v>3320</v>
      </c>
      <c r="B8" s="5" t="s">
        <v>2248</v>
      </c>
      <c r="C8" s="5" t="s">
        <v>2246</v>
      </c>
      <c r="D8" s="184" t="s">
        <v>1173</v>
      </c>
      <c r="E8" s="203" t="s">
        <v>2346</v>
      </c>
      <c r="F8" s="5" t="s">
        <v>2249</v>
      </c>
      <c r="G8" s="5" t="s">
        <v>3349</v>
      </c>
      <c r="H8" s="5" t="s">
        <v>2128</v>
      </c>
    </row>
    <row r="9" spans="1:8" ht="12.75">
      <c r="A9" s="22" t="s">
        <v>3320</v>
      </c>
      <c r="B9" s="5" t="s">
        <v>2250</v>
      </c>
      <c r="C9" s="5" t="s">
        <v>2246</v>
      </c>
      <c r="D9" s="238" t="s">
        <v>1175</v>
      </c>
      <c r="E9" s="202" t="s">
        <v>2347</v>
      </c>
      <c r="F9" s="5" t="s">
        <v>2251</v>
      </c>
      <c r="G9" s="5" t="s">
        <v>3349</v>
      </c>
      <c r="H9" s="5" t="s">
        <v>1258</v>
      </c>
    </row>
    <row r="10" spans="1:8" ht="12.75">
      <c r="A10" s="22" t="s">
        <v>3320</v>
      </c>
      <c r="B10" s="5" t="s">
        <v>2248</v>
      </c>
      <c r="C10" s="5" t="s">
        <v>2246</v>
      </c>
      <c r="D10" s="184" t="s">
        <v>1176</v>
      </c>
      <c r="E10" s="203" t="s">
        <v>2348</v>
      </c>
      <c r="F10" s="5" t="s">
        <v>2249</v>
      </c>
      <c r="G10" s="5" t="s">
        <v>3349</v>
      </c>
      <c r="H10" s="5" t="s">
        <v>1258</v>
      </c>
    </row>
    <row r="11" spans="1:8" ht="12.75">
      <c r="A11" s="22" t="s">
        <v>3320</v>
      </c>
      <c r="B11" s="8" t="s">
        <v>1627</v>
      </c>
      <c r="C11" s="5">
        <v>9</v>
      </c>
      <c r="D11" s="184" t="s">
        <v>1171</v>
      </c>
      <c r="E11" s="203" t="s">
        <v>2349</v>
      </c>
      <c r="F11" s="5"/>
      <c r="G11" s="5" t="s">
        <v>2252</v>
      </c>
      <c r="H11" s="5" t="s">
        <v>1226</v>
      </c>
    </row>
    <row r="12" spans="1:8" ht="12.75">
      <c r="A12" s="33"/>
      <c r="B12" s="19"/>
      <c r="C12" s="19" t="s">
        <v>404</v>
      </c>
      <c r="D12" s="20"/>
      <c r="E12" s="21"/>
      <c r="F12" s="19"/>
      <c r="G12" s="19"/>
      <c r="H12" s="19"/>
    </row>
    <row r="13" spans="1:10" ht="12.75">
      <c r="A13" s="22" t="s">
        <v>1638</v>
      </c>
      <c r="B13" s="8" t="s">
        <v>2252</v>
      </c>
      <c r="C13" s="5">
        <v>9</v>
      </c>
      <c r="D13" s="184" t="s">
        <v>1185</v>
      </c>
      <c r="E13" s="203" t="s">
        <v>2358</v>
      </c>
      <c r="F13" s="5"/>
      <c r="G13" s="5" t="s">
        <v>2252</v>
      </c>
      <c r="H13" s="5" t="s">
        <v>1255</v>
      </c>
      <c r="I13" s="113"/>
      <c r="J13" s="113"/>
    </row>
    <row r="14" spans="1:10" ht="12.75">
      <c r="A14" s="22" t="s">
        <v>1638</v>
      </c>
      <c r="B14" s="5" t="s">
        <v>1640</v>
      </c>
      <c r="C14" s="5">
        <v>9</v>
      </c>
      <c r="D14" s="184" t="s">
        <v>1187</v>
      </c>
      <c r="E14" s="203" t="s">
        <v>2359</v>
      </c>
      <c r="F14" s="5"/>
      <c r="G14" s="5" t="s">
        <v>2252</v>
      </c>
      <c r="H14" s="5" t="s">
        <v>1256</v>
      </c>
      <c r="I14" s="113"/>
      <c r="J14" s="113"/>
    </row>
    <row r="15" spans="1:10" ht="12.75">
      <c r="A15" s="22" t="s">
        <v>1638</v>
      </c>
      <c r="B15" s="5" t="s">
        <v>2569</v>
      </c>
      <c r="C15" s="5">
        <v>9</v>
      </c>
      <c r="D15" s="184" t="s">
        <v>1186</v>
      </c>
      <c r="E15" s="203" t="s">
        <v>2360</v>
      </c>
      <c r="F15" s="5"/>
      <c r="G15" s="5" t="s">
        <v>2252</v>
      </c>
      <c r="H15" s="5" t="s">
        <v>1256</v>
      </c>
      <c r="I15" s="113"/>
      <c r="J15" s="113"/>
    </row>
    <row r="16" spans="1:10" ht="12.75">
      <c r="A16" s="22" t="s">
        <v>1638</v>
      </c>
      <c r="B16" s="8" t="s">
        <v>1639</v>
      </c>
      <c r="C16" s="5">
        <v>9</v>
      </c>
      <c r="D16" s="238" t="s">
        <v>1188</v>
      </c>
      <c r="E16" s="202" t="s">
        <v>2361</v>
      </c>
      <c r="F16" s="5"/>
      <c r="G16" s="5" t="s">
        <v>1639</v>
      </c>
      <c r="H16" s="5" t="s">
        <v>1255</v>
      </c>
      <c r="I16" s="113"/>
      <c r="J16" s="113"/>
    </row>
    <row r="17" spans="1:10" ht="12.75">
      <c r="A17" s="22" t="s">
        <v>1638</v>
      </c>
      <c r="B17" s="5" t="s">
        <v>1640</v>
      </c>
      <c r="C17" s="5">
        <v>9</v>
      </c>
      <c r="D17" s="184" t="s">
        <v>1190</v>
      </c>
      <c r="E17" s="203" t="s">
        <v>2362</v>
      </c>
      <c r="F17" s="7"/>
      <c r="G17" s="5" t="s">
        <v>1639</v>
      </c>
      <c r="H17" s="5" t="s">
        <v>1256</v>
      </c>
      <c r="I17" s="113"/>
      <c r="J17" s="113"/>
    </row>
    <row r="18" spans="1:10" ht="12.75">
      <c r="A18" s="22" t="s">
        <v>1638</v>
      </c>
      <c r="B18" s="5" t="s">
        <v>2569</v>
      </c>
      <c r="C18" s="5">
        <v>9</v>
      </c>
      <c r="D18" s="184" t="s">
        <v>1189</v>
      </c>
      <c r="E18" s="203" t="s">
        <v>2363</v>
      </c>
      <c r="F18" s="5"/>
      <c r="G18" s="5" t="s">
        <v>1639</v>
      </c>
      <c r="H18" s="5" t="s">
        <v>1256</v>
      </c>
      <c r="I18" s="113"/>
      <c r="J18" s="113"/>
    </row>
    <row r="19" spans="1:10" ht="12.75">
      <c r="A19" s="22" t="s">
        <v>1638</v>
      </c>
      <c r="B19" s="5" t="s">
        <v>2250</v>
      </c>
      <c r="C19" s="5" t="s">
        <v>2246</v>
      </c>
      <c r="D19" s="184" t="s">
        <v>1191</v>
      </c>
      <c r="E19" s="203" t="s">
        <v>2364</v>
      </c>
      <c r="F19" s="5" t="s">
        <v>2251</v>
      </c>
      <c r="G19" s="5" t="s">
        <v>3349</v>
      </c>
      <c r="H19" s="5" t="s">
        <v>1257</v>
      </c>
      <c r="I19" s="113"/>
      <c r="J19" s="113"/>
    </row>
    <row r="20" spans="1:10" ht="12.75">
      <c r="A20" s="22" t="s">
        <v>1638</v>
      </c>
      <c r="B20" s="5" t="s">
        <v>2248</v>
      </c>
      <c r="C20" s="5" t="s">
        <v>2246</v>
      </c>
      <c r="D20" s="184" t="s">
        <v>1192</v>
      </c>
      <c r="E20" s="203" t="s">
        <v>2365</v>
      </c>
      <c r="F20" s="5" t="s">
        <v>2249</v>
      </c>
      <c r="G20" s="5" t="s">
        <v>3349</v>
      </c>
      <c r="H20" s="5" t="s">
        <v>1257</v>
      </c>
      <c r="I20" s="113"/>
      <c r="J20" s="113"/>
    </row>
    <row r="21" spans="1:10" ht="12.75">
      <c r="A21" s="22" t="s">
        <v>1638</v>
      </c>
      <c r="B21" s="5" t="s">
        <v>2250</v>
      </c>
      <c r="C21" s="5" t="s">
        <v>2246</v>
      </c>
      <c r="D21" s="238" t="s">
        <v>1193</v>
      </c>
      <c r="E21" s="202" t="s">
        <v>2366</v>
      </c>
      <c r="F21" s="5" t="s">
        <v>2251</v>
      </c>
      <c r="G21" s="5" t="s">
        <v>3349</v>
      </c>
      <c r="H21" s="5" t="s">
        <v>1258</v>
      </c>
      <c r="I21" s="113"/>
      <c r="J21" s="113"/>
    </row>
    <row r="22" spans="1:10" ht="12.75">
      <c r="A22" s="22" t="s">
        <v>1638</v>
      </c>
      <c r="B22" s="5" t="s">
        <v>2248</v>
      </c>
      <c r="C22" s="5" t="s">
        <v>2246</v>
      </c>
      <c r="D22" s="184" t="s">
        <v>1194</v>
      </c>
      <c r="E22" s="203" t="s">
        <v>2367</v>
      </c>
      <c r="F22" s="5" t="s">
        <v>2249</v>
      </c>
      <c r="G22" s="5" t="s">
        <v>3349</v>
      </c>
      <c r="H22" s="5" t="s">
        <v>1258</v>
      </c>
      <c r="I22" s="113"/>
      <c r="J22" s="113"/>
    </row>
    <row r="23" spans="1:10" ht="12.75">
      <c r="A23" s="22" t="s">
        <v>1638</v>
      </c>
      <c r="B23" s="8" t="s">
        <v>1627</v>
      </c>
      <c r="C23" s="5">
        <v>9</v>
      </c>
      <c r="D23" s="184" t="s">
        <v>1196</v>
      </c>
      <c r="E23" s="203" t="s">
        <v>2368</v>
      </c>
      <c r="F23" s="5"/>
      <c r="G23" s="5" t="s">
        <v>1639</v>
      </c>
      <c r="H23" s="5" t="s">
        <v>1226</v>
      </c>
      <c r="I23" s="113"/>
      <c r="J23" s="113"/>
    </row>
    <row r="24" spans="1:10" ht="12.75">
      <c r="A24" s="22" t="s">
        <v>1638</v>
      </c>
      <c r="B24" s="5"/>
      <c r="C24" s="5">
        <v>9</v>
      </c>
      <c r="D24" s="184" t="s">
        <v>1195</v>
      </c>
      <c r="E24" s="203" t="s">
        <v>2369</v>
      </c>
      <c r="F24" s="5"/>
      <c r="G24" s="5" t="s">
        <v>2252</v>
      </c>
      <c r="H24" s="5" t="s">
        <v>1226</v>
      </c>
      <c r="I24" s="113"/>
      <c r="J24" s="113"/>
    </row>
    <row r="25" spans="1:8" ht="13.5" customHeight="1">
      <c r="A25" s="33"/>
      <c r="B25" s="19"/>
      <c r="C25" s="19" t="s">
        <v>404</v>
      </c>
      <c r="D25" s="20"/>
      <c r="E25" s="21"/>
      <c r="F25" s="19"/>
      <c r="G25" s="19"/>
      <c r="H25" s="19"/>
    </row>
    <row r="26" spans="1:10" ht="12.75">
      <c r="A26" s="305" t="s">
        <v>1903</v>
      </c>
      <c r="B26" s="8" t="s">
        <v>2252</v>
      </c>
      <c r="C26" s="5">
        <v>9</v>
      </c>
      <c r="D26" s="238" t="s">
        <v>1177</v>
      </c>
      <c r="E26" s="202" t="s">
        <v>2350</v>
      </c>
      <c r="F26" s="5"/>
      <c r="G26" s="5" t="s">
        <v>2252</v>
      </c>
      <c r="H26" s="5" t="s">
        <v>1255</v>
      </c>
      <c r="I26" s="113"/>
      <c r="J26" s="113"/>
    </row>
    <row r="27" spans="1:10" ht="12.75">
      <c r="A27" s="305" t="s">
        <v>1903</v>
      </c>
      <c r="B27" s="5" t="s">
        <v>1904</v>
      </c>
      <c r="C27" s="5">
        <v>9</v>
      </c>
      <c r="D27" s="184" t="s">
        <v>1178</v>
      </c>
      <c r="E27" s="203" t="s">
        <v>2351</v>
      </c>
      <c r="F27" s="5"/>
      <c r="G27" s="5" t="s">
        <v>2252</v>
      </c>
      <c r="H27" s="5" t="s">
        <v>1256</v>
      </c>
      <c r="I27" s="113"/>
      <c r="J27" s="113"/>
    </row>
    <row r="28" spans="1:10" ht="12.75">
      <c r="A28" s="305" t="s">
        <v>1903</v>
      </c>
      <c r="B28" s="5" t="s">
        <v>405</v>
      </c>
      <c r="C28" s="5">
        <v>9</v>
      </c>
      <c r="D28" s="184" t="s">
        <v>1179</v>
      </c>
      <c r="E28" s="203" t="s">
        <v>2352</v>
      </c>
      <c r="F28" s="5"/>
      <c r="G28" s="5" t="s">
        <v>2252</v>
      </c>
      <c r="H28" s="5" t="s">
        <v>1256</v>
      </c>
      <c r="I28" s="113"/>
      <c r="J28" s="113"/>
    </row>
    <row r="29" spans="1:10" s="30" customFormat="1" ht="12.75">
      <c r="A29" s="306" t="s">
        <v>1903</v>
      </c>
      <c r="B29" s="3" t="s">
        <v>1259</v>
      </c>
      <c r="C29" s="3" t="s">
        <v>2246</v>
      </c>
      <c r="D29" s="238" t="s">
        <v>1182</v>
      </c>
      <c r="E29" s="202" t="s">
        <v>2353</v>
      </c>
      <c r="F29" s="3" t="s">
        <v>2251</v>
      </c>
      <c r="G29" s="3" t="s">
        <v>2252</v>
      </c>
      <c r="H29" s="3" t="s">
        <v>2128</v>
      </c>
      <c r="I29" s="25"/>
      <c r="J29" s="25"/>
    </row>
    <row r="30" spans="1:10" s="30" customFormat="1" ht="12.75">
      <c r="A30" s="306" t="s">
        <v>1903</v>
      </c>
      <c r="B30" s="3" t="s">
        <v>2248</v>
      </c>
      <c r="C30" s="3" t="s">
        <v>2246</v>
      </c>
      <c r="D30" s="238" t="s">
        <v>1181</v>
      </c>
      <c r="E30" s="202" t="s">
        <v>2354</v>
      </c>
      <c r="F30" s="3" t="s">
        <v>2249</v>
      </c>
      <c r="G30" s="3" t="s">
        <v>2252</v>
      </c>
      <c r="H30" s="3" t="s">
        <v>2128</v>
      </c>
      <c r="I30" s="25"/>
      <c r="J30" s="25"/>
    </row>
    <row r="31" spans="1:10" s="30" customFormat="1" ht="12.75">
      <c r="A31" s="306" t="s">
        <v>1903</v>
      </c>
      <c r="B31" s="3" t="s">
        <v>2250</v>
      </c>
      <c r="C31" s="3" t="s">
        <v>2246</v>
      </c>
      <c r="D31" s="238" t="s">
        <v>1183</v>
      </c>
      <c r="E31" s="202" t="s">
        <v>2355</v>
      </c>
      <c r="F31" s="3" t="s">
        <v>2251</v>
      </c>
      <c r="G31" s="3" t="s">
        <v>2252</v>
      </c>
      <c r="H31" s="3" t="s">
        <v>1258</v>
      </c>
      <c r="I31" s="25"/>
      <c r="J31" s="25"/>
    </row>
    <row r="32" spans="1:10" s="30" customFormat="1" ht="12.75">
      <c r="A32" s="306" t="s">
        <v>1903</v>
      </c>
      <c r="B32" s="3" t="s">
        <v>2248</v>
      </c>
      <c r="C32" s="3" t="s">
        <v>2246</v>
      </c>
      <c r="D32" s="238" t="s">
        <v>1184</v>
      </c>
      <c r="E32" s="202" t="s">
        <v>2356</v>
      </c>
      <c r="F32" s="3" t="s">
        <v>2249</v>
      </c>
      <c r="G32" s="3" t="s">
        <v>2252</v>
      </c>
      <c r="H32" s="3" t="s">
        <v>1258</v>
      </c>
      <c r="I32" s="25"/>
      <c r="J32" s="25"/>
    </row>
    <row r="33" spans="1:10" ht="12.75">
      <c r="A33" s="305" t="s">
        <v>1903</v>
      </c>
      <c r="B33" s="8" t="s">
        <v>1627</v>
      </c>
      <c r="C33" s="5">
        <v>9</v>
      </c>
      <c r="D33" s="184" t="s">
        <v>1180</v>
      </c>
      <c r="E33" s="203" t="s">
        <v>2357</v>
      </c>
      <c r="F33" s="5"/>
      <c r="G33" s="5" t="s">
        <v>2252</v>
      </c>
      <c r="H33" s="5" t="s">
        <v>1226</v>
      </c>
      <c r="I33" s="113"/>
      <c r="J33" s="113"/>
    </row>
    <row r="34" spans="1:8" ht="13.5" customHeight="1">
      <c r="A34" s="33"/>
      <c r="B34" s="19"/>
      <c r="C34" s="19" t="s">
        <v>404</v>
      </c>
      <c r="D34" s="20"/>
      <c r="E34" s="21"/>
      <c r="F34" s="19"/>
      <c r="G34" s="19"/>
      <c r="H34" s="19"/>
    </row>
    <row r="35" spans="1:8" s="17" customFormat="1" ht="12.75">
      <c r="A35" s="49" t="s">
        <v>2165</v>
      </c>
      <c r="B35" s="35" t="s">
        <v>2252</v>
      </c>
      <c r="C35" s="9">
        <v>10</v>
      </c>
      <c r="D35" s="307" t="s">
        <v>3620</v>
      </c>
      <c r="E35" s="308" t="s">
        <v>3621</v>
      </c>
      <c r="F35" s="9"/>
      <c r="G35" s="9" t="s">
        <v>2252</v>
      </c>
      <c r="H35" s="9" t="s">
        <v>1255</v>
      </c>
    </row>
    <row r="36" spans="1:8" s="17" customFormat="1" ht="12.75">
      <c r="A36" s="49" t="s">
        <v>2165</v>
      </c>
      <c r="B36" s="309" t="s">
        <v>3622</v>
      </c>
      <c r="C36" s="9">
        <v>10</v>
      </c>
      <c r="D36" s="307" t="s">
        <v>3623</v>
      </c>
      <c r="E36" s="308" t="s">
        <v>3624</v>
      </c>
      <c r="F36" s="9"/>
      <c r="G36" s="9" t="s">
        <v>2252</v>
      </c>
      <c r="H36" s="9" t="s">
        <v>1256</v>
      </c>
    </row>
    <row r="37" spans="1:8" s="17" customFormat="1" ht="12.75">
      <c r="A37" s="49" t="s">
        <v>2165</v>
      </c>
      <c r="B37" s="35" t="s">
        <v>1639</v>
      </c>
      <c r="C37" s="9">
        <v>10</v>
      </c>
      <c r="D37" s="307" t="s">
        <v>3625</v>
      </c>
      <c r="E37" s="308" t="s">
        <v>3626</v>
      </c>
      <c r="F37" s="9"/>
      <c r="G37" s="9" t="s">
        <v>1639</v>
      </c>
      <c r="H37" s="9" t="s">
        <v>1255</v>
      </c>
    </row>
    <row r="38" spans="1:8" s="17" customFormat="1" ht="12.75">
      <c r="A38" s="49" t="s">
        <v>2165</v>
      </c>
      <c r="B38" s="309" t="s">
        <v>3622</v>
      </c>
      <c r="C38" s="9">
        <v>10</v>
      </c>
      <c r="D38" s="307" t="s">
        <v>3627</v>
      </c>
      <c r="E38" s="308" t="s">
        <v>3628</v>
      </c>
      <c r="F38" s="9"/>
      <c r="G38" s="9" t="s">
        <v>1639</v>
      </c>
      <c r="H38" s="9" t="s">
        <v>1256</v>
      </c>
    </row>
    <row r="39" spans="1:8" s="17" customFormat="1" ht="12.75">
      <c r="A39" s="49" t="s">
        <v>2165</v>
      </c>
      <c r="B39" s="9" t="s">
        <v>2250</v>
      </c>
      <c r="C39" s="9" t="s">
        <v>2246</v>
      </c>
      <c r="D39" s="307" t="s">
        <v>3629</v>
      </c>
      <c r="E39" s="308" t="s">
        <v>3630</v>
      </c>
      <c r="F39" s="9" t="s">
        <v>2251</v>
      </c>
      <c r="G39" s="9" t="s">
        <v>2251</v>
      </c>
      <c r="H39" s="9" t="s">
        <v>1257</v>
      </c>
    </row>
    <row r="40" spans="1:8" s="17" customFormat="1" ht="12.75">
      <c r="A40" s="49" t="s">
        <v>2165</v>
      </c>
      <c r="B40" s="9" t="s">
        <v>2248</v>
      </c>
      <c r="C40" s="9" t="s">
        <v>2246</v>
      </c>
      <c r="D40" s="307" t="s">
        <v>3631</v>
      </c>
      <c r="E40" s="308" t="s">
        <v>3632</v>
      </c>
      <c r="F40" s="9" t="s">
        <v>2249</v>
      </c>
      <c r="G40" s="9" t="s">
        <v>2249</v>
      </c>
      <c r="H40" s="9" t="s">
        <v>1257</v>
      </c>
    </row>
    <row r="41" spans="1:8" s="17" customFormat="1" ht="12.75">
      <c r="A41" s="49" t="s">
        <v>2165</v>
      </c>
      <c r="B41" s="9" t="s">
        <v>2250</v>
      </c>
      <c r="C41" s="9" t="s">
        <v>2246</v>
      </c>
      <c r="D41" s="307" t="s">
        <v>3633</v>
      </c>
      <c r="E41" s="308" t="s">
        <v>3634</v>
      </c>
      <c r="F41" s="9" t="s">
        <v>2251</v>
      </c>
      <c r="G41" s="9" t="s">
        <v>2251</v>
      </c>
      <c r="H41" s="9" t="s">
        <v>1258</v>
      </c>
    </row>
    <row r="42" spans="1:8" s="17" customFormat="1" ht="12.75">
      <c r="A42" s="49" t="s">
        <v>2165</v>
      </c>
      <c r="B42" s="9" t="s">
        <v>2248</v>
      </c>
      <c r="C42" s="9" t="s">
        <v>2246</v>
      </c>
      <c r="D42" s="307" t="s">
        <v>3635</v>
      </c>
      <c r="E42" s="308" t="s">
        <v>3636</v>
      </c>
      <c r="F42" s="9" t="s">
        <v>2249</v>
      </c>
      <c r="G42" s="9" t="s">
        <v>2249</v>
      </c>
      <c r="H42" s="9" t="s">
        <v>1258</v>
      </c>
    </row>
    <row r="43" spans="1:8" s="17" customFormat="1" ht="12.75">
      <c r="A43" s="49" t="s">
        <v>2165</v>
      </c>
      <c r="B43" s="35" t="s">
        <v>1627</v>
      </c>
      <c r="C43" s="9">
        <v>10</v>
      </c>
      <c r="D43" s="307" t="s">
        <v>3637</v>
      </c>
      <c r="E43" s="308" t="s">
        <v>3638</v>
      </c>
      <c r="F43" s="9"/>
      <c r="G43" s="9" t="s">
        <v>1639</v>
      </c>
      <c r="H43" s="9" t="s">
        <v>1226</v>
      </c>
    </row>
    <row r="44" spans="1:8" s="17" customFormat="1" ht="12.75">
      <c r="A44" s="49" t="s">
        <v>2165</v>
      </c>
      <c r="B44" s="35" t="s">
        <v>1627</v>
      </c>
      <c r="C44" s="9">
        <v>10</v>
      </c>
      <c r="D44" s="307" t="s">
        <v>3639</v>
      </c>
      <c r="E44" s="308" t="s">
        <v>3640</v>
      </c>
      <c r="F44" s="9"/>
      <c r="G44" s="9" t="s">
        <v>2252</v>
      </c>
      <c r="H44" s="9" t="s">
        <v>1226</v>
      </c>
    </row>
    <row r="45" spans="1:8" s="17" customFormat="1" ht="12.75">
      <c r="A45" s="49" t="s">
        <v>2165</v>
      </c>
      <c r="B45" s="9"/>
      <c r="C45" s="9">
        <v>10</v>
      </c>
      <c r="D45" s="184"/>
      <c r="E45" s="203"/>
      <c r="F45" s="9"/>
      <c r="G45" s="9" t="s">
        <v>2247</v>
      </c>
      <c r="H45" s="9" t="s">
        <v>1902</v>
      </c>
    </row>
    <row r="46" spans="1:8" ht="13.5" customHeight="1">
      <c r="A46" s="33"/>
      <c r="B46" s="19"/>
      <c r="C46" s="19" t="s">
        <v>404</v>
      </c>
      <c r="D46" s="20"/>
      <c r="E46" s="21"/>
      <c r="F46" s="19"/>
      <c r="G46" s="19"/>
      <c r="H46" s="19"/>
    </row>
    <row r="47" spans="1:8" ht="12.75">
      <c r="A47" s="49" t="s">
        <v>3335</v>
      </c>
      <c r="B47" s="35" t="s">
        <v>2252</v>
      </c>
      <c r="C47" s="9">
        <v>3</v>
      </c>
      <c r="D47" s="238" t="s">
        <v>1197</v>
      </c>
      <c r="E47" s="202" t="s">
        <v>2370</v>
      </c>
      <c r="F47" s="9"/>
      <c r="G47" s="9" t="s">
        <v>2252</v>
      </c>
      <c r="H47" s="9" t="s">
        <v>1255</v>
      </c>
    </row>
    <row r="48" spans="1:8" ht="12.75">
      <c r="A48" s="49" t="s">
        <v>3335</v>
      </c>
      <c r="B48" s="9" t="s">
        <v>3346</v>
      </c>
      <c r="C48" s="9">
        <v>3</v>
      </c>
      <c r="D48" s="184" t="s">
        <v>1198</v>
      </c>
      <c r="E48" s="203" t="s">
        <v>2371</v>
      </c>
      <c r="F48" s="9"/>
      <c r="G48" s="9" t="s">
        <v>2252</v>
      </c>
      <c r="H48" s="9" t="s">
        <v>1256</v>
      </c>
    </row>
    <row r="49" spans="1:8" ht="12.75">
      <c r="A49" s="49" t="s">
        <v>3335</v>
      </c>
      <c r="B49" s="9" t="s">
        <v>2250</v>
      </c>
      <c r="C49" s="9" t="s">
        <v>2246</v>
      </c>
      <c r="D49" s="184" t="s">
        <v>1199</v>
      </c>
      <c r="E49" s="203" t="s">
        <v>2372</v>
      </c>
      <c r="F49" s="9" t="s">
        <v>2251</v>
      </c>
      <c r="G49" s="5" t="s">
        <v>2246</v>
      </c>
      <c r="H49" s="9" t="s">
        <v>2128</v>
      </c>
    </row>
    <row r="50" spans="1:8" ht="12.75">
      <c r="A50" s="49" t="s">
        <v>3335</v>
      </c>
      <c r="B50" s="9" t="s">
        <v>2248</v>
      </c>
      <c r="C50" s="9" t="s">
        <v>2246</v>
      </c>
      <c r="D50" s="184" t="s">
        <v>1200</v>
      </c>
      <c r="E50" s="203" t="s">
        <v>2373</v>
      </c>
      <c r="F50" s="9" t="s">
        <v>2249</v>
      </c>
      <c r="G50" s="5" t="s">
        <v>2246</v>
      </c>
      <c r="H50" s="9" t="s">
        <v>2128</v>
      </c>
    </row>
    <row r="51" spans="1:8" ht="12.75">
      <c r="A51" s="49" t="s">
        <v>3335</v>
      </c>
      <c r="B51" s="9" t="s">
        <v>2250</v>
      </c>
      <c r="C51" s="9" t="s">
        <v>2246</v>
      </c>
      <c r="D51" s="184" t="s">
        <v>1201</v>
      </c>
      <c r="E51" s="203" t="s">
        <v>2374</v>
      </c>
      <c r="F51" s="9" t="s">
        <v>2251</v>
      </c>
      <c r="G51" s="5" t="s">
        <v>2246</v>
      </c>
      <c r="H51" s="9" t="s">
        <v>1258</v>
      </c>
    </row>
    <row r="52" spans="1:8" ht="12.75">
      <c r="A52" s="49" t="s">
        <v>3335</v>
      </c>
      <c r="B52" s="9" t="s">
        <v>2248</v>
      </c>
      <c r="C52" s="9" t="s">
        <v>2246</v>
      </c>
      <c r="D52" s="238" t="s">
        <v>1202</v>
      </c>
      <c r="E52" s="202" t="s">
        <v>2375</v>
      </c>
      <c r="F52" s="9" t="s">
        <v>2249</v>
      </c>
      <c r="G52" s="5" t="s">
        <v>2246</v>
      </c>
      <c r="H52" s="9" t="s">
        <v>1258</v>
      </c>
    </row>
    <row r="53" spans="1:8" s="17" customFormat="1" ht="12.75">
      <c r="A53" s="49" t="s">
        <v>3335</v>
      </c>
      <c r="B53" s="35" t="s">
        <v>1627</v>
      </c>
      <c r="C53" s="9">
        <v>3</v>
      </c>
      <c r="D53" s="184" t="s">
        <v>1203</v>
      </c>
      <c r="E53" s="203" t="s">
        <v>2376</v>
      </c>
      <c r="F53" s="9"/>
      <c r="G53" s="9" t="s">
        <v>2252</v>
      </c>
      <c r="H53" s="9" t="s">
        <v>1226</v>
      </c>
    </row>
    <row r="54" spans="1:8" s="17" customFormat="1" ht="12.75">
      <c r="A54" s="49" t="s">
        <v>3335</v>
      </c>
      <c r="B54" s="9"/>
      <c r="C54" s="9">
        <v>3</v>
      </c>
      <c r="D54" s="184" t="s">
        <v>1204</v>
      </c>
      <c r="E54" s="203" t="s">
        <v>2377</v>
      </c>
      <c r="F54" s="9"/>
      <c r="G54" s="9" t="s">
        <v>2252</v>
      </c>
      <c r="H54" s="9" t="s">
        <v>1228</v>
      </c>
    </row>
    <row r="55" spans="1:8" ht="13.5" customHeight="1">
      <c r="A55" s="33"/>
      <c r="B55" s="19"/>
      <c r="C55" s="19" t="s">
        <v>404</v>
      </c>
      <c r="D55" s="20"/>
      <c r="E55" s="21"/>
      <c r="F55" s="19"/>
      <c r="G55" s="19"/>
      <c r="H55" s="19"/>
    </row>
    <row r="56" spans="1:10" ht="12.75">
      <c r="A56" s="22" t="s">
        <v>1645</v>
      </c>
      <c r="B56" s="8" t="s">
        <v>2252</v>
      </c>
      <c r="C56" s="5">
        <v>7</v>
      </c>
      <c r="D56" s="184" t="s">
        <v>1205</v>
      </c>
      <c r="E56" s="203" t="s">
        <v>2378</v>
      </c>
      <c r="F56" s="5"/>
      <c r="G56" s="5" t="s">
        <v>2252</v>
      </c>
      <c r="H56" s="5" t="s">
        <v>1255</v>
      </c>
      <c r="I56" s="113"/>
      <c r="J56" s="113"/>
    </row>
    <row r="57" spans="1:10" ht="12.75">
      <c r="A57" s="22" t="s">
        <v>1645</v>
      </c>
      <c r="B57" s="5" t="s">
        <v>2084</v>
      </c>
      <c r="C57" s="5">
        <v>7</v>
      </c>
      <c r="D57" s="184" t="s">
        <v>1207</v>
      </c>
      <c r="E57" s="203" t="s">
        <v>2379</v>
      </c>
      <c r="F57" s="5"/>
      <c r="G57" s="5" t="s">
        <v>2252</v>
      </c>
      <c r="H57" s="5" t="s">
        <v>1256</v>
      </c>
      <c r="I57" s="113"/>
      <c r="J57" s="113"/>
    </row>
    <row r="58" spans="1:10" ht="12.75">
      <c r="A58" s="22" t="s">
        <v>1645</v>
      </c>
      <c r="B58" s="5" t="s">
        <v>2085</v>
      </c>
      <c r="C58" s="5">
        <v>7</v>
      </c>
      <c r="D58" s="184" t="s">
        <v>1206</v>
      </c>
      <c r="E58" s="203" t="s">
        <v>2380</v>
      </c>
      <c r="F58" s="5"/>
      <c r="G58" s="5" t="s">
        <v>2252</v>
      </c>
      <c r="H58" s="5" t="s">
        <v>1256</v>
      </c>
      <c r="I58" s="113"/>
      <c r="J58" s="113"/>
    </row>
    <row r="59" spans="1:10" ht="12.75">
      <c r="A59" s="22" t="s">
        <v>1645</v>
      </c>
      <c r="B59" s="8" t="s">
        <v>1627</v>
      </c>
      <c r="C59" s="5">
        <v>7</v>
      </c>
      <c r="D59" s="238" t="s">
        <v>1208</v>
      </c>
      <c r="E59" s="202" t="s">
        <v>2381</v>
      </c>
      <c r="F59" s="5"/>
      <c r="G59" s="5" t="s">
        <v>2246</v>
      </c>
      <c r="H59" s="5" t="s">
        <v>1228</v>
      </c>
      <c r="I59" s="113"/>
      <c r="J59" s="113"/>
    </row>
    <row r="60" spans="1:10" ht="12.75">
      <c r="A60" s="22" t="s">
        <v>1645</v>
      </c>
      <c r="B60" s="5"/>
      <c r="C60" s="5" t="s">
        <v>1229</v>
      </c>
      <c r="D60" s="238" t="s">
        <v>1209</v>
      </c>
      <c r="E60" s="202" t="s">
        <v>2382</v>
      </c>
      <c r="F60" s="5"/>
      <c r="G60" s="5" t="s">
        <v>2252</v>
      </c>
      <c r="H60" s="5" t="s">
        <v>1227</v>
      </c>
      <c r="I60" s="113"/>
      <c r="J60" s="113"/>
    </row>
    <row r="61" spans="1:8" ht="13.5" customHeight="1">
      <c r="A61" s="33"/>
      <c r="B61" s="19"/>
      <c r="C61" s="19" t="s">
        <v>404</v>
      </c>
      <c r="D61" s="20"/>
      <c r="E61" s="21"/>
      <c r="F61" s="19"/>
      <c r="G61" s="19"/>
      <c r="H61" s="19"/>
    </row>
    <row r="62" spans="1:10" ht="12.75">
      <c r="A62" s="31" t="s">
        <v>3342</v>
      </c>
      <c r="B62" s="8" t="s">
        <v>2252</v>
      </c>
      <c r="C62" s="5">
        <v>5</v>
      </c>
      <c r="D62" s="307" t="s">
        <v>4176</v>
      </c>
      <c r="E62" s="308" t="s">
        <v>4175</v>
      </c>
      <c r="F62" s="5"/>
      <c r="G62" s="5" t="s">
        <v>2252</v>
      </c>
      <c r="H62" s="5" t="s">
        <v>1255</v>
      </c>
      <c r="I62" s="113"/>
      <c r="J62" s="113"/>
    </row>
    <row r="63" spans="1:10" ht="12.75">
      <c r="A63" s="31" t="s">
        <v>3342</v>
      </c>
      <c r="B63" s="386" t="s">
        <v>4171</v>
      </c>
      <c r="C63" s="5">
        <v>5</v>
      </c>
      <c r="D63" s="307" t="s">
        <v>4178</v>
      </c>
      <c r="E63" s="308" t="s">
        <v>4177</v>
      </c>
      <c r="F63" s="5"/>
      <c r="G63" s="5" t="s">
        <v>2252</v>
      </c>
      <c r="H63" s="5" t="s">
        <v>1256</v>
      </c>
      <c r="I63" s="113"/>
      <c r="J63" s="113"/>
    </row>
    <row r="64" spans="1:10" ht="12.75">
      <c r="A64" s="385" t="s">
        <v>3342</v>
      </c>
      <c r="B64" s="386" t="s">
        <v>4172</v>
      </c>
      <c r="C64" s="5">
        <v>5</v>
      </c>
      <c r="D64" s="307" t="s">
        <v>4180</v>
      </c>
      <c r="E64" s="308" t="s">
        <v>4179</v>
      </c>
      <c r="F64" s="5"/>
      <c r="G64" s="386" t="s">
        <v>1332</v>
      </c>
      <c r="H64" s="386" t="s">
        <v>1256</v>
      </c>
      <c r="I64" s="113"/>
      <c r="J64" s="113"/>
    </row>
    <row r="65" spans="1:10" ht="12" customHeight="1">
      <c r="A65" s="385" t="s">
        <v>3342</v>
      </c>
      <c r="B65" s="8" t="s">
        <v>1639</v>
      </c>
      <c r="C65" s="5">
        <v>5</v>
      </c>
      <c r="D65" s="307" t="s">
        <v>4168</v>
      </c>
      <c r="E65" s="308" t="s">
        <v>4167</v>
      </c>
      <c r="F65" s="5"/>
      <c r="G65" s="386" t="s">
        <v>1639</v>
      </c>
      <c r="H65" s="386" t="s">
        <v>1255</v>
      </c>
      <c r="I65" s="113"/>
      <c r="J65" s="113"/>
    </row>
    <row r="66" spans="1:10" ht="12.75">
      <c r="A66" s="385" t="s">
        <v>3342</v>
      </c>
      <c r="B66" s="386" t="s">
        <v>4171</v>
      </c>
      <c r="C66" s="5">
        <v>5</v>
      </c>
      <c r="D66" s="307" t="s">
        <v>4170</v>
      </c>
      <c r="E66" s="308" t="s">
        <v>4169</v>
      </c>
      <c r="F66" s="5"/>
      <c r="G66" s="386" t="s">
        <v>1639</v>
      </c>
      <c r="H66" s="386" t="s">
        <v>1256</v>
      </c>
      <c r="I66" s="113"/>
      <c r="J66" s="113"/>
    </row>
    <row r="67" spans="1:10" ht="12.75">
      <c r="A67" s="385" t="s">
        <v>3342</v>
      </c>
      <c r="B67" s="386" t="s">
        <v>4172</v>
      </c>
      <c r="C67" s="5">
        <v>5</v>
      </c>
      <c r="D67" s="307" t="s">
        <v>4174</v>
      </c>
      <c r="E67" s="308" t="s">
        <v>4173</v>
      </c>
      <c r="F67" s="5"/>
      <c r="G67" s="386" t="s">
        <v>1639</v>
      </c>
      <c r="H67" s="386" t="s">
        <v>1256</v>
      </c>
      <c r="I67" s="113"/>
      <c r="J67" s="113"/>
    </row>
    <row r="68" spans="1:10" ht="12.75">
      <c r="A68" s="31" t="s">
        <v>3342</v>
      </c>
      <c r="B68" s="5" t="s">
        <v>2250</v>
      </c>
      <c r="C68" s="5" t="s">
        <v>2246</v>
      </c>
      <c r="D68" s="307" t="s">
        <v>4182</v>
      </c>
      <c r="E68" s="308" t="s">
        <v>4181</v>
      </c>
      <c r="F68" s="5" t="s">
        <v>2251</v>
      </c>
      <c r="G68" s="5" t="s">
        <v>2252</v>
      </c>
      <c r="H68" s="5" t="s">
        <v>1257</v>
      </c>
      <c r="I68" s="113"/>
      <c r="J68" s="113"/>
    </row>
    <row r="69" spans="1:10" ht="12.75">
      <c r="A69" s="31" t="s">
        <v>3342</v>
      </c>
      <c r="B69" s="5" t="s">
        <v>2248</v>
      </c>
      <c r="C69" s="5" t="s">
        <v>2246</v>
      </c>
      <c r="D69" s="307" t="s">
        <v>4184</v>
      </c>
      <c r="E69" s="308" t="s">
        <v>4183</v>
      </c>
      <c r="F69" s="5" t="s">
        <v>2249</v>
      </c>
      <c r="G69" s="5" t="s">
        <v>2252</v>
      </c>
      <c r="H69" s="5" t="s">
        <v>1257</v>
      </c>
      <c r="I69" s="113"/>
      <c r="J69" s="113"/>
    </row>
    <row r="70" spans="1:10" ht="12.75">
      <c r="A70" s="31" t="s">
        <v>3342</v>
      </c>
      <c r="B70" s="5" t="s">
        <v>2250</v>
      </c>
      <c r="C70" s="5" t="s">
        <v>2246</v>
      </c>
      <c r="D70" s="307" t="s">
        <v>4188</v>
      </c>
      <c r="E70" s="308" t="s">
        <v>4187</v>
      </c>
      <c r="F70" s="5" t="s">
        <v>2251</v>
      </c>
      <c r="G70" s="5" t="s">
        <v>2252</v>
      </c>
      <c r="H70" s="5" t="s">
        <v>1258</v>
      </c>
      <c r="I70" s="113"/>
      <c r="J70" s="113"/>
    </row>
    <row r="71" spans="1:10" ht="12.75">
      <c r="A71" s="31" t="s">
        <v>3342</v>
      </c>
      <c r="B71" s="5" t="s">
        <v>2248</v>
      </c>
      <c r="C71" s="5" t="s">
        <v>2246</v>
      </c>
      <c r="D71" s="307" t="s">
        <v>4186</v>
      </c>
      <c r="E71" s="308" t="s">
        <v>4185</v>
      </c>
      <c r="F71" s="5" t="s">
        <v>2249</v>
      </c>
      <c r="G71" s="5" t="s">
        <v>2252</v>
      </c>
      <c r="H71" s="5" t="s">
        <v>1258</v>
      </c>
      <c r="I71" s="113"/>
      <c r="J71" s="113"/>
    </row>
    <row r="72" spans="1:10" ht="12.75">
      <c r="A72" s="385" t="s">
        <v>3342</v>
      </c>
      <c r="B72" s="386" t="s">
        <v>2250</v>
      </c>
      <c r="C72" s="386" t="s">
        <v>2246</v>
      </c>
      <c r="D72" s="307" t="s">
        <v>4190</v>
      </c>
      <c r="E72" s="308" t="s">
        <v>4189</v>
      </c>
      <c r="F72" s="386" t="s">
        <v>2251</v>
      </c>
      <c r="G72" s="386" t="s">
        <v>1639</v>
      </c>
      <c r="H72" s="386" t="s">
        <v>1257</v>
      </c>
      <c r="I72" s="113"/>
      <c r="J72" s="113"/>
    </row>
    <row r="73" spans="1:10" ht="12.75">
      <c r="A73" s="385" t="s">
        <v>3342</v>
      </c>
      <c r="B73" s="386" t="s">
        <v>2248</v>
      </c>
      <c r="C73" s="386" t="s">
        <v>2246</v>
      </c>
      <c r="D73" s="307" t="s">
        <v>4192</v>
      </c>
      <c r="E73" s="308" t="s">
        <v>4191</v>
      </c>
      <c r="F73" s="386" t="s">
        <v>2249</v>
      </c>
      <c r="G73" s="386" t="s">
        <v>1639</v>
      </c>
      <c r="H73" s="386" t="s">
        <v>1257</v>
      </c>
      <c r="I73" s="113"/>
      <c r="J73" s="113"/>
    </row>
    <row r="74" spans="1:10" ht="12.75">
      <c r="A74" s="385" t="s">
        <v>3342</v>
      </c>
      <c r="B74" s="386" t="s">
        <v>2250</v>
      </c>
      <c r="C74" s="386" t="s">
        <v>2246</v>
      </c>
      <c r="D74" s="307" t="s">
        <v>4194</v>
      </c>
      <c r="E74" s="308" t="s">
        <v>4193</v>
      </c>
      <c r="F74" s="386" t="s">
        <v>2251</v>
      </c>
      <c r="G74" s="386" t="s">
        <v>1639</v>
      </c>
      <c r="H74" s="386" t="s">
        <v>1258</v>
      </c>
      <c r="I74" s="113"/>
      <c r="J74" s="113"/>
    </row>
    <row r="75" spans="1:10" ht="12.75">
      <c r="A75" s="385" t="s">
        <v>3342</v>
      </c>
      <c r="B75" s="386" t="s">
        <v>2248</v>
      </c>
      <c r="C75" s="386" t="s">
        <v>2246</v>
      </c>
      <c r="D75" s="307" t="s">
        <v>4196</v>
      </c>
      <c r="E75" s="308" t="s">
        <v>4195</v>
      </c>
      <c r="F75" s="386" t="s">
        <v>2249</v>
      </c>
      <c r="G75" s="386" t="s">
        <v>1639</v>
      </c>
      <c r="H75" s="386" t="s">
        <v>1258</v>
      </c>
      <c r="I75" s="113"/>
      <c r="J75" s="113"/>
    </row>
    <row r="76" spans="1:10" ht="12.75">
      <c r="A76" s="31" t="s">
        <v>3342</v>
      </c>
      <c r="B76" s="8" t="s">
        <v>1627</v>
      </c>
      <c r="C76" s="5">
        <v>5</v>
      </c>
      <c r="D76" s="307" t="s">
        <v>4198</v>
      </c>
      <c r="E76" s="308" t="s">
        <v>4197</v>
      </c>
      <c r="F76" s="5"/>
      <c r="G76" s="5" t="s">
        <v>2252</v>
      </c>
      <c r="H76" s="5" t="s">
        <v>1227</v>
      </c>
      <c r="I76" s="113"/>
      <c r="J76" s="113"/>
    </row>
    <row r="77" spans="1:10" ht="12.75">
      <c r="A77" s="385" t="s">
        <v>3342</v>
      </c>
      <c r="B77" s="8"/>
      <c r="C77" s="5">
        <v>5</v>
      </c>
      <c r="D77" s="307" t="s">
        <v>4200</v>
      </c>
      <c r="E77" s="308" t="s">
        <v>4199</v>
      </c>
      <c r="F77" s="5"/>
      <c r="G77" s="386" t="s">
        <v>1639</v>
      </c>
      <c r="H77" s="386" t="s">
        <v>1227</v>
      </c>
      <c r="I77" s="113"/>
      <c r="J77" s="113"/>
    </row>
    <row r="78" spans="1:8" s="30" customFormat="1" ht="13.5" customHeight="1">
      <c r="A78" s="31" t="s">
        <v>3342</v>
      </c>
      <c r="B78" s="3"/>
      <c r="C78" s="3"/>
      <c r="D78" s="237"/>
      <c r="E78" s="26"/>
      <c r="F78" s="3"/>
      <c r="G78" s="5" t="s">
        <v>2246</v>
      </c>
      <c r="H78" s="5" t="s">
        <v>1228</v>
      </c>
    </row>
    <row r="79" spans="1:8" ht="13.5" customHeight="1">
      <c r="A79" s="33"/>
      <c r="B79" s="19"/>
      <c r="C79" s="19"/>
      <c r="D79" s="20"/>
      <c r="E79" s="21"/>
      <c r="F79" s="19"/>
      <c r="G79" s="19"/>
      <c r="H79" s="19"/>
    </row>
    <row r="80" spans="1:10" ht="12.75">
      <c r="A80" s="22" t="s">
        <v>3641</v>
      </c>
      <c r="B80" s="8" t="s">
        <v>2252</v>
      </c>
      <c r="C80" s="5">
        <v>4</v>
      </c>
      <c r="D80" s="238" t="s">
        <v>1210</v>
      </c>
      <c r="E80" s="202" t="s">
        <v>2383</v>
      </c>
      <c r="F80" s="5"/>
      <c r="G80" s="5" t="s">
        <v>2252</v>
      </c>
      <c r="H80" s="5" t="s">
        <v>1255</v>
      </c>
      <c r="I80" s="113"/>
      <c r="J80" s="113"/>
    </row>
    <row r="81" spans="1:10" ht="12.75">
      <c r="A81" s="22" t="s">
        <v>3641</v>
      </c>
      <c r="B81" s="8" t="s">
        <v>2252</v>
      </c>
      <c r="C81" s="5">
        <v>4</v>
      </c>
      <c r="D81" s="184" t="s">
        <v>1211</v>
      </c>
      <c r="E81" s="203" t="s">
        <v>2384</v>
      </c>
      <c r="F81" s="5"/>
      <c r="G81" s="5" t="s">
        <v>2252</v>
      </c>
      <c r="H81" s="5" t="s">
        <v>1256</v>
      </c>
      <c r="I81" s="113"/>
      <c r="J81" s="113"/>
    </row>
    <row r="82" spans="1:10" ht="12.75">
      <c r="A82" s="22" t="s">
        <v>3641</v>
      </c>
      <c r="B82" s="5" t="s">
        <v>2250</v>
      </c>
      <c r="C82" s="5" t="s">
        <v>2246</v>
      </c>
      <c r="D82" s="184" t="s">
        <v>1212</v>
      </c>
      <c r="E82" s="203" t="s">
        <v>2385</v>
      </c>
      <c r="F82" s="5" t="s">
        <v>2251</v>
      </c>
      <c r="G82" s="5" t="s">
        <v>2252</v>
      </c>
      <c r="H82" s="5" t="s">
        <v>1257</v>
      </c>
      <c r="I82" s="113"/>
      <c r="J82" s="113"/>
    </row>
    <row r="83" spans="1:10" ht="12.75">
      <c r="A83" s="22" t="s">
        <v>3641</v>
      </c>
      <c r="B83" s="5" t="s">
        <v>2248</v>
      </c>
      <c r="C83" s="5" t="s">
        <v>2246</v>
      </c>
      <c r="D83" s="184" t="s">
        <v>1213</v>
      </c>
      <c r="E83" s="203" t="s">
        <v>2386</v>
      </c>
      <c r="F83" s="5" t="s">
        <v>2249</v>
      </c>
      <c r="G83" s="5" t="s">
        <v>2252</v>
      </c>
      <c r="H83" s="5" t="s">
        <v>1257</v>
      </c>
      <c r="I83" s="113"/>
      <c r="J83" s="113"/>
    </row>
    <row r="84" spans="1:10" ht="12.75">
      <c r="A84" s="22" t="s">
        <v>3641</v>
      </c>
      <c r="B84" s="5" t="s">
        <v>2250</v>
      </c>
      <c r="C84" s="5" t="s">
        <v>2246</v>
      </c>
      <c r="D84" s="238" t="s">
        <v>1214</v>
      </c>
      <c r="E84" s="202" t="s">
        <v>2387</v>
      </c>
      <c r="F84" s="5" t="s">
        <v>2251</v>
      </c>
      <c r="G84" s="5" t="s">
        <v>2252</v>
      </c>
      <c r="H84" s="5" t="s">
        <v>1258</v>
      </c>
      <c r="I84" s="113"/>
      <c r="J84" s="113"/>
    </row>
    <row r="85" spans="1:10" ht="12.75">
      <c r="A85" s="22" t="s">
        <v>3641</v>
      </c>
      <c r="B85" s="5" t="s">
        <v>2248</v>
      </c>
      <c r="C85" s="5" t="s">
        <v>2246</v>
      </c>
      <c r="D85" s="184" t="s">
        <v>1215</v>
      </c>
      <c r="E85" s="203" t="s">
        <v>2388</v>
      </c>
      <c r="F85" s="5" t="s">
        <v>2249</v>
      </c>
      <c r="G85" s="5" t="s">
        <v>2252</v>
      </c>
      <c r="H85" s="5" t="s">
        <v>1258</v>
      </c>
      <c r="I85" s="113"/>
      <c r="J85" s="113"/>
    </row>
    <row r="86" spans="1:10" ht="12.75">
      <c r="A86" s="22" t="s">
        <v>3641</v>
      </c>
      <c r="B86" s="8" t="s">
        <v>1627</v>
      </c>
      <c r="C86" s="5">
        <v>4</v>
      </c>
      <c r="D86" s="184" t="s">
        <v>1216</v>
      </c>
      <c r="E86" s="203" t="s">
        <v>2389</v>
      </c>
      <c r="F86" s="5"/>
      <c r="G86" s="5" t="s">
        <v>2252</v>
      </c>
      <c r="H86" s="5" t="s">
        <v>1226</v>
      </c>
      <c r="I86" s="113"/>
      <c r="J86" s="113"/>
    </row>
    <row r="87" spans="1:8" ht="13.5" customHeight="1">
      <c r="A87" s="33"/>
      <c r="B87" s="19"/>
      <c r="C87" s="19" t="s">
        <v>404</v>
      </c>
      <c r="D87" s="20"/>
      <c r="E87" s="21"/>
      <c r="F87" s="19"/>
      <c r="G87" s="19"/>
      <c r="H87" s="19"/>
    </row>
    <row r="88" spans="1:8" s="30" customFormat="1" ht="13.5" customHeight="1">
      <c r="A88" s="31" t="s">
        <v>1628</v>
      </c>
      <c r="B88" s="3"/>
      <c r="C88" s="3">
        <v>1</v>
      </c>
      <c r="D88" s="307" t="s">
        <v>3642</v>
      </c>
      <c r="E88" s="308" t="s">
        <v>3643</v>
      </c>
      <c r="F88" s="3"/>
      <c r="G88" s="3" t="s">
        <v>3349</v>
      </c>
      <c r="H88" s="3" t="s">
        <v>1255</v>
      </c>
    </row>
    <row r="89" spans="1:10" ht="12.75">
      <c r="A89" s="22" t="s">
        <v>1628</v>
      </c>
      <c r="B89" s="5" t="s">
        <v>2250</v>
      </c>
      <c r="C89" s="5" t="s">
        <v>2246</v>
      </c>
      <c r="D89" s="307" t="s">
        <v>3644</v>
      </c>
      <c r="E89" s="308" t="s">
        <v>3645</v>
      </c>
      <c r="F89" s="5" t="s">
        <v>2251</v>
      </c>
      <c r="G89" s="5" t="s">
        <v>3349</v>
      </c>
      <c r="H89" s="5" t="s">
        <v>1257</v>
      </c>
      <c r="I89" s="113"/>
      <c r="J89" s="113"/>
    </row>
    <row r="90" spans="1:10" ht="12.75">
      <c r="A90" s="22" t="s">
        <v>1628</v>
      </c>
      <c r="B90" s="5" t="s">
        <v>2248</v>
      </c>
      <c r="C90" s="5" t="s">
        <v>2246</v>
      </c>
      <c r="D90" s="307" t="s">
        <v>3646</v>
      </c>
      <c r="E90" s="308" t="s">
        <v>3647</v>
      </c>
      <c r="F90" s="5" t="s">
        <v>2249</v>
      </c>
      <c r="G90" s="5" t="s">
        <v>3349</v>
      </c>
      <c r="H90" s="5" t="s">
        <v>1257</v>
      </c>
      <c r="I90" s="113"/>
      <c r="J90" s="113"/>
    </row>
    <row r="91" spans="1:10" ht="12.75">
      <c r="A91" s="22" t="s">
        <v>1628</v>
      </c>
      <c r="B91" s="5" t="s">
        <v>2250</v>
      </c>
      <c r="C91" s="5" t="s">
        <v>2246</v>
      </c>
      <c r="D91" s="307" t="s">
        <v>3648</v>
      </c>
      <c r="E91" s="308" t="s">
        <v>3649</v>
      </c>
      <c r="F91" s="5" t="s">
        <v>2251</v>
      </c>
      <c r="G91" s="5" t="s">
        <v>3349</v>
      </c>
      <c r="H91" s="5" t="s">
        <v>1258</v>
      </c>
      <c r="I91" s="113"/>
      <c r="J91" s="113"/>
    </row>
    <row r="92" spans="1:10" ht="12.75">
      <c r="A92" s="22" t="s">
        <v>1628</v>
      </c>
      <c r="B92" s="5" t="s">
        <v>2248</v>
      </c>
      <c r="C92" s="5" t="s">
        <v>2246</v>
      </c>
      <c r="D92" s="310" t="s">
        <v>3650</v>
      </c>
      <c r="E92" s="311" t="s">
        <v>3651</v>
      </c>
      <c r="F92" s="5" t="s">
        <v>2249</v>
      </c>
      <c r="G92" s="5" t="s">
        <v>3349</v>
      </c>
      <c r="H92" s="5" t="s">
        <v>1258</v>
      </c>
      <c r="I92" s="113"/>
      <c r="J92" s="113"/>
    </row>
    <row r="93" spans="1:8" s="30" customFormat="1" ht="13.5" customHeight="1">
      <c r="A93" s="31" t="s">
        <v>1628</v>
      </c>
      <c r="B93" s="27" t="s">
        <v>1627</v>
      </c>
      <c r="C93" s="3">
        <v>1</v>
      </c>
      <c r="D93" s="307" t="s">
        <v>3650</v>
      </c>
      <c r="E93" s="308" t="s">
        <v>3651</v>
      </c>
      <c r="F93" s="3"/>
      <c r="G93" s="3" t="s">
        <v>3349</v>
      </c>
      <c r="H93" s="3" t="s">
        <v>1226</v>
      </c>
    </row>
    <row r="94" spans="1:8" ht="13.5" customHeight="1">
      <c r="A94" s="33"/>
      <c r="B94" s="19"/>
      <c r="C94" s="19" t="s">
        <v>404</v>
      </c>
      <c r="D94" s="20"/>
      <c r="E94" s="21"/>
      <c r="F94" s="19"/>
      <c r="G94" s="19"/>
      <c r="H94" s="19"/>
    </row>
    <row r="95" spans="1:8" s="30" customFormat="1" ht="13.5" customHeight="1">
      <c r="A95" s="31" t="s">
        <v>1628</v>
      </c>
      <c r="B95" s="3" t="s">
        <v>1900</v>
      </c>
      <c r="C95" s="248">
        <v>9</v>
      </c>
      <c r="D95" s="259" t="s">
        <v>92</v>
      </c>
      <c r="E95" s="312" t="s">
        <v>3652</v>
      </c>
      <c r="F95" s="3"/>
      <c r="G95" s="3" t="s">
        <v>3349</v>
      </c>
      <c r="H95" s="3" t="s">
        <v>1255</v>
      </c>
    </row>
    <row r="96" spans="1:8" s="30" customFormat="1" ht="13.5" customHeight="1">
      <c r="A96" s="31" t="s">
        <v>1628</v>
      </c>
      <c r="B96" s="3" t="s">
        <v>95</v>
      </c>
      <c r="C96" s="248">
        <v>9</v>
      </c>
      <c r="D96" s="259" t="s">
        <v>94</v>
      </c>
      <c r="E96" s="312" t="s">
        <v>3653</v>
      </c>
      <c r="F96" s="3"/>
      <c r="G96" s="3" t="s">
        <v>3349</v>
      </c>
      <c r="H96" s="3" t="s">
        <v>1256</v>
      </c>
    </row>
    <row r="97" spans="1:8" s="30" customFormat="1" ht="13.5" customHeight="1">
      <c r="A97" s="31" t="s">
        <v>1628</v>
      </c>
      <c r="B97" s="3" t="s">
        <v>3446</v>
      </c>
      <c r="C97" s="248">
        <v>9</v>
      </c>
      <c r="D97" s="259" t="s">
        <v>97</v>
      </c>
      <c r="E97" s="312" t="s">
        <v>3654</v>
      </c>
      <c r="F97" s="3"/>
      <c r="G97" s="3" t="s">
        <v>3349</v>
      </c>
      <c r="H97" s="3" t="s">
        <v>1256</v>
      </c>
    </row>
    <row r="98" spans="1:8" s="30" customFormat="1" ht="13.5" customHeight="1">
      <c r="A98" s="31" t="s">
        <v>1628</v>
      </c>
      <c r="B98" s="3" t="s">
        <v>3655</v>
      </c>
      <c r="C98" s="248">
        <v>9</v>
      </c>
      <c r="D98" s="259" t="s">
        <v>96</v>
      </c>
      <c r="E98" s="312" t="s">
        <v>3656</v>
      </c>
      <c r="F98" s="3"/>
      <c r="G98" s="3" t="s">
        <v>3349</v>
      </c>
      <c r="H98" s="3" t="s">
        <v>1256</v>
      </c>
    </row>
    <row r="99" spans="1:8" s="30" customFormat="1" ht="13.5" customHeight="1">
      <c r="A99" s="31" t="s">
        <v>1628</v>
      </c>
      <c r="B99" s="27" t="s">
        <v>1627</v>
      </c>
      <c r="C99" s="248">
        <v>9</v>
      </c>
      <c r="D99" s="259" t="s">
        <v>93</v>
      </c>
      <c r="E99" s="312" t="s">
        <v>3657</v>
      </c>
      <c r="F99" s="3"/>
      <c r="G99" s="3" t="s">
        <v>3349</v>
      </c>
      <c r="H99" s="3" t="s">
        <v>1226</v>
      </c>
    </row>
    <row r="100" spans="1:10" ht="12.75">
      <c r="A100" s="22" t="s">
        <v>1628</v>
      </c>
      <c r="B100" s="3" t="s">
        <v>1900</v>
      </c>
      <c r="C100" s="27">
        <v>8</v>
      </c>
      <c r="D100" s="238" t="s">
        <v>3588</v>
      </c>
      <c r="E100" s="202" t="s">
        <v>2390</v>
      </c>
      <c r="F100" s="3"/>
      <c r="G100" s="3" t="s">
        <v>3349</v>
      </c>
      <c r="H100" s="3" t="s">
        <v>1255</v>
      </c>
      <c r="I100" s="113"/>
      <c r="J100" s="113"/>
    </row>
    <row r="101" spans="1:10" ht="12.75">
      <c r="A101" s="22" t="s">
        <v>1628</v>
      </c>
      <c r="B101" s="5" t="s">
        <v>3337</v>
      </c>
      <c r="C101" s="8">
        <v>8</v>
      </c>
      <c r="D101" s="184" t="s">
        <v>3589</v>
      </c>
      <c r="E101" s="203" t="s">
        <v>2391</v>
      </c>
      <c r="F101" s="5"/>
      <c r="G101" s="5" t="s">
        <v>3349</v>
      </c>
      <c r="H101" s="5" t="s">
        <v>1256</v>
      </c>
      <c r="I101" s="113"/>
      <c r="J101" s="113"/>
    </row>
    <row r="102" spans="1:10" ht="12.75">
      <c r="A102" s="22" t="s">
        <v>1628</v>
      </c>
      <c r="B102" s="5" t="s">
        <v>3352</v>
      </c>
      <c r="C102" s="8">
        <v>8</v>
      </c>
      <c r="D102" s="184" t="s">
        <v>3591</v>
      </c>
      <c r="E102" s="203" t="s">
        <v>2393</v>
      </c>
      <c r="F102" s="5"/>
      <c r="G102" s="5" t="s">
        <v>3349</v>
      </c>
      <c r="H102" s="5" t="s">
        <v>1256</v>
      </c>
      <c r="I102" s="113"/>
      <c r="J102" s="113"/>
    </row>
    <row r="103" spans="1:10" ht="12.75">
      <c r="A103" s="22" t="s">
        <v>1628</v>
      </c>
      <c r="B103" s="5" t="s">
        <v>3338</v>
      </c>
      <c r="C103" s="8">
        <v>8</v>
      </c>
      <c r="D103" s="184" t="s">
        <v>3590</v>
      </c>
      <c r="E103" s="203" t="s">
        <v>2392</v>
      </c>
      <c r="F103" s="5"/>
      <c r="G103" s="5" t="s">
        <v>3349</v>
      </c>
      <c r="H103" s="5" t="s">
        <v>1256</v>
      </c>
      <c r="I103" s="113"/>
      <c r="J103" s="113"/>
    </row>
    <row r="104" spans="1:10" ht="12.75">
      <c r="A104" s="22" t="s">
        <v>1628</v>
      </c>
      <c r="B104" s="5" t="s">
        <v>2250</v>
      </c>
      <c r="C104" s="5" t="s">
        <v>2246</v>
      </c>
      <c r="D104" s="184" t="s">
        <v>3593</v>
      </c>
      <c r="E104" s="203" t="s">
        <v>2394</v>
      </c>
      <c r="F104" s="5" t="s">
        <v>2251</v>
      </c>
      <c r="G104" s="5" t="s">
        <v>3349</v>
      </c>
      <c r="H104" s="5" t="s">
        <v>1257</v>
      </c>
      <c r="I104" s="113"/>
      <c r="J104" s="113"/>
    </row>
    <row r="105" spans="1:10" ht="12.75">
      <c r="A105" s="22" t="s">
        <v>1628</v>
      </c>
      <c r="B105" s="5" t="s">
        <v>2248</v>
      </c>
      <c r="C105" s="5" t="s">
        <v>2246</v>
      </c>
      <c r="D105" s="184" t="s">
        <v>3592</v>
      </c>
      <c r="E105" s="203" t="s">
        <v>2395</v>
      </c>
      <c r="F105" s="5" t="s">
        <v>2249</v>
      </c>
      <c r="G105" s="5" t="s">
        <v>3349</v>
      </c>
      <c r="H105" s="5" t="s">
        <v>1257</v>
      </c>
      <c r="I105" s="113"/>
      <c r="J105" s="113"/>
    </row>
    <row r="106" spans="1:10" ht="12.75">
      <c r="A106" s="22" t="s">
        <v>1628</v>
      </c>
      <c r="B106" s="5" t="s">
        <v>2250</v>
      </c>
      <c r="C106" s="5" t="s">
        <v>2246</v>
      </c>
      <c r="D106" s="238" t="s">
        <v>3594</v>
      </c>
      <c r="E106" s="202" t="s">
        <v>2396</v>
      </c>
      <c r="F106" s="5" t="s">
        <v>2251</v>
      </c>
      <c r="G106" s="5" t="s">
        <v>3349</v>
      </c>
      <c r="H106" s="5" t="s">
        <v>1258</v>
      </c>
      <c r="I106" s="113"/>
      <c r="J106" s="113"/>
    </row>
    <row r="107" spans="1:10" ht="12.75">
      <c r="A107" s="22" t="s">
        <v>1628</v>
      </c>
      <c r="B107" s="5" t="s">
        <v>2248</v>
      </c>
      <c r="C107" s="5" t="s">
        <v>2246</v>
      </c>
      <c r="D107" s="238" t="s">
        <v>3595</v>
      </c>
      <c r="E107" s="202" t="s">
        <v>2397</v>
      </c>
      <c r="F107" s="5" t="s">
        <v>2249</v>
      </c>
      <c r="G107" s="5" t="s">
        <v>3349</v>
      </c>
      <c r="H107" s="5" t="s">
        <v>1258</v>
      </c>
      <c r="I107" s="113"/>
      <c r="J107" s="113"/>
    </row>
    <row r="108" spans="1:10" ht="12.75">
      <c r="A108" s="22" t="s">
        <v>1628</v>
      </c>
      <c r="B108" s="8" t="s">
        <v>1627</v>
      </c>
      <c r="C108" s="8">
        <v>8</v>
      </c>
      <c r="D108" s="184" t="s">
        <v>3596</v>
      </c>
      <c r="E108" s="203" t="s">
        <v>2398</v>
      </c>
      <c r="F108" s="5"/>
      <c r="G108" s="5" t="s">
        <v>3349</v>
      </c>
      <c r="H108" s="5" t="s">
        <v>1226</v>
      </c>
      <c r="I108" s="113"/>
      <c r="J108" s="113"/>
    </row>
    <row r="109" spans="1:10" ht="12.75">
      <c r="A109" s="22" t="s">
        <v>1628</v>
      </c>
      <c r="B109" s="5"/>
      <c r="C109" s="8">
        <v>8</v>
      </c>
      <c r="D109" s="184" t="s">
        <v>3597</v>
      </c>
      <c r="E109" s="203" t="s">
        <v>2399</v>
      </c>
      <c r="F109" s="5"/>
      <c r="G109" s="5" t="s">
        <v>3349</v>
      </c>
      <c r="H109" s="5" t="s">
        <v>1228</v>
      </c>
      <c r="I109" s="113"/>
      <c r="J109" s="113"/>
    </row>
    <row r="110" spans="1:8" ht="13.5" customHeight="1">
      <c r="A110" s="33"/>
      <c r="B110" s="19"/>
      <c r="C110" s="19" t="s">
        <v>404</v>
      </c>
      <c r="D110" s="20"/>
      <c r="E110" s="21"/>
      <c r="F110" s="19"/>
      <c r="G110" s="19"/>
      <c r="H110" s="19"/>
    </row>
    <row r="111" spans="1:10" ht="12.75">
      <c r="A111" s="22" t="s">
        <v>3351</v>
      </c>
      <c r="B111" s="3" t="s">
        <v>1900</v>
      </c>
      <c r="C111" s="313">
        <v>9</v>
      </c>
      <c r="D111" s="307" t="s">
        <v>3658</v>
      </c>
      <c r="E111" s="308" t="s">
        <v>3659</v>
      </c>
      <c r="F111" s="5"/>
      <c r="G111" s="5" t="s">
        <v>3349</v>
      </c>
      <c r="H111" s="5" t="s">
        <v>1255</v>
      </c>
      <c r="I111" s="113"/>
      <c r="J111" s="113"/>
    </row>
    <row r="112" spans="1:10" ht="12.75">
      <c r="A112" s="22" t="s">
        <v>3351</v>
      </c>
      <c r="B112" s="5" t="s">
        <v>3059</v>
      </c>
      <c r="C112" s="313">
        <v>9</v>
      </c>
      <c r="D112" s="307" t="s">
        <v>3660</v>
      </c>
      <c r="E112" s="308" t="s">
        <v>3661</v>
      </c>
      <c r="F112" s="5"/>
      <c r="G112" s="5" t="s">
        <v>3349</v>
      </c>
      <c r="H112" s="5" t="s">
        <v>1256</v>
      </c>
      <c r="I112" s="113"/>
      <c r="J112" s="113"/>
    </row>
    <row r="113" spans="1:10" ht="12.75">
      <c r="A113" s="22" t="s">
        <v>3351</v>
      </c>
      <c r="B113" s="8" t="s">
        <v>1627</v>
      </c>
      <c r="C113" s="313">
        <v>9</v>
      </c>
      <c r="D113" s="307" t="s">
        <v>3662</v>
      </c>
      <c r="E113" s="308" t="s">
        <v>3663</v>
      </c>
      <c r="F113" s="5"/>
      <c r="G113" s="5" t="s">
        <v>3349</v>
      </c>
      <c r="H113" s="5" t="s">
        <v>1226</v>
      </c>
      <c r="I113" s="113"/>
      <c r="J113" s="113"/>
    </row>
    <row r="114" spans="1:10" ht="12.75">
      <c r="A114" s="22" t="s">
        <v>3351</v>
      </c>
      <c r="B114" s="3" t="s">
        <v>1900</v>
      </c>
      <c r="C114" s="8">
        <v>8</v>
      </c>
      <c r="D114" s="238" t="s">
        <v>3598</v>
      </c>
      <c r="E114" s="202" t="s">
        <v>2400</v>
      </c>
      <c r="F114" s="5"/>
      <c r="G114" s="5" t="s">
        <v>3349</v>
      </c>
      <c r="H114" s="5" t="s">
        <v>1255</v>
      </c>
      <c r="I114" s="113"/>
      <c r="J114" s="113"/>
    </row>
    <row r="115" spans="1:10" ht="12.75">
      <c r="A115" s="22" t="s">
        <v>3351</v>
      </c>
      <c r="B115" s="5" t="s">
        <v>3338</v>
      </c>
      <c r="C115" s="8">
        <v>8</v>
      </c>
      <c r="D115" s="184" t="s">
        <v>3600</v>
      </c>
      <c r="E115" s="203" t="s">
        <v>2401</v>
      </c>
      <c r="F115" s="5"/>
      <c r="G115" s="5" t="s">
        <v>3349</v>
      </c>
      <c r="H115" s="5" t="s">
        <v>1256</v>
      </c>
      <c r="I115" s="113"/>
      <c r="J115" s="113"/>
    </row>
    <row r="116" spans="1:10" ht="12.75">
      <c r="A116" s="22" t="s">
        <v>3351</v>
      </c>
      <c r="B116" s="5" t="s">
        <v>2250</v>
      </c>
      <c r="C116" s="5" t="s">
        <v>2246</v>
      </c>
      <c r="D116" s="184" t="s">
        <v>3602</v>
      </c>
      <c r="E116" s="203" t="s">
        <v>2402</v>
      </c>
      <c r="F116" s="5" t="s">
        <v>2251</v>
      </c>
      <c r="G116" s="5" t="s">
        <v>3349</v>
      </c>
      <c r="H116" s="5" t="s">
        <v>2128</v>
      </c>
      <c r="I116" s="113"/>
      <c r="J116" s="113"/>
    </row>
    <row r="117" spans="1:10" ht="12.75">
      <c r="A117" s="22" t="s">
        <v>3351</v>
      </c>
      <c r="B117" s="5" t="s">
        <v>2248</v>
      </c>
      <c r="C117" s="5" t="s">
        <v>2246</v>
      </c>
      <c r="D117" s="184" t="s">
        <v>3601</v>
      </c>
      <c r="E117" s="203" t="s">
        <v>2403</v>
      </c>
      <c r="F117" s="5" t="s">
        <v>2249</v>
      </c>
      <c r="G117" s="5" t="s">
        <v>3349</v>
      </c>
      <c r="H117" s="5" t="s">
        <v>2128</v>
      </c>
      <c r="I117" s="113"/>
      <c r="J117" s="113"/>
    </row>
    <row r="118" spans="1:10" ht="12.75">
      <c r="A118" s="22" t="s">
        <v>3351</v>
      </c>
      <c r="B118" s="5" t="s">
        <v>2250</v>
      </c>
      <c r="C118" s="5" t="s">
        <v>2246</v>
      </c>
      <c r="D118" s="238" t="s">
        <v>3604</v>
      </c>
      <c r="E118" s="202" t="s">
        <v>2404</v>
      </c>
      <c r="F118" s="5" t="s">
        <v>2251</v>
      </c>
      <c r="G118" s="5" t="s">
        <v>3349</v>
      </c>
      <c r="H118" s="5" t="s">
        <v>1258</v>
      </c>
      <c r="I118" s="113"/>
      <c r="J118" s="113"/>
    </row>
    <row r="119" spans="1:10" ht="12.75">
      <c r="A119" s="22" t="s">
        <v>3351</v>
      </c>
      <c r="B119" s="5" t="s">
        <v>2248</v>
      </c>
      <c r="C119" s="5" t="s">
        <v>2246</v>
      </c>
      <c r="D119" s="184" t="s">
        <v>3603</v>
      </c>
      <c r="E119" s="203" t="s">
        <v>2405</v>
      </c>
      <c r="F119" s="5" t="s">
        <v>2249</v>
      </c>
      <c r="G119" s="5" t="s">
        <v>3349</v>
      </c>
      <c r="H119" s="5" t="s">
        <v>1258</v>
      </c>
      <c r="I119" s="113"/>
      <c r="J119" s="113"/>
    </row>
    <row r="120" spans="1:10" ht="12.75">
      <c r="A120" s="22" t="s">
        <v>3351</v>
      </c>
      <c r="B120" s="8" t="s">
        <v>1627</v>
      </c>
      <c r="C120" s="8">
        <v>8</v>
      </c>
      <c r="D120" s="184" t="s">
        <v>3599</v>
      </c>
      <c r="E120" s="203" t="s">
        <v>2406</v>
      </c>
      <c r="F120" s="5"/>
      <c r="G120" s="5" t="s">
        <v>3349</v>
      </c>
      <c r="H120" s="5" t="s">
        <v>1226</v>
      </c>
      <c r="I120" s="113"/>
      <c r="J120" s="113"/>
    </row>
    <row r="121" spans="1:8" ht="13.5" customHeight="1">
      <c r="A121" s="33"/>
      <c r="B121" s="19"/>
      <c r="C121" s="19" t="s">
        <v>404</v>
      </c>
      <c r="D121" s="20"/>
      <c r="E121" s="21"/>
      <c r="F121" s="19"/>
      <c r="G121" s="19"/>
      <c r="H121" s="19"/>
    </row>
    <row r="122" spans="1:8" s="30" customFormat="1" ht="13.5" customHeight="1">
      <c r="A122" s="31" t="s">
        <v>2191</v>
      </c>
      <c r="B122" s="27" t="s">
        <v>3359</v>
      </c>
      <c r="C122" s="3">
        <v>6</v>
      </c>
      <c r="D122" s="314" t="s">
        <v>3664</v>
      </c>
      <c r="E122" s="308" t="s">
        <v>3665</v>
      </c>
      <c r="F122" s="3"/>
      <c r="G122" s="3" t="s">
        <v>2252</v>
      </c>
      <c r="H122" s="3" t="s">
        <v>1255</v>
      </c>
    </row>
    <row r="123" spans="1:8" ht="12.75">
      <c r="A123" s="31" t="s">
        <v>2191</v>
      </c>
      <c r="B123" s="35"/>
      <c r="C123" s="3">
        <v>6</v>
      </c>
      <c r="D123" s="314" t="s">
        <v>3666</v>
      </c>
      <c r="E123" s="308" t="s">
        <v>3667</v>
      </c>
      <c r="F123" s="9"/>
      <c r="G123" s="9" t="s">
        <v>2252</v>
      </c>
      <c r="H123" s="9" t="s">
        <v>1256</v>
      </c>
    </row>
    <row r="124" spans="1:8" ht="12.75">
      <c r="A124" s="31" t="s">
        <v>2191</v>
      </c>
      <c r="B124" s="35" t="s">
        <v>3359</v>
      </c>
      <c r="C124" s="3">
        <v>6</v>
      </c>
      <c r="D124" s="314" t="s">
        <v>3668</v>
      </c>
      <c r="E124" s="308" t="s">
        <v>3669</v>
      </c>
      <c r="F124" s="9"/>
      <c r="G124" s="9" t="s">
        <v>1639</v>
      </c>
      <c r="H124" s="9" t="s">
        <v>1255</v>
      </c>
    </row>
    <row r="125" spans="1:8" ht="12.75">
      <c r="A125" s="31" t="s">
        <v>2191</v>
      </c>
      <c r="B125" s="35"/>
      <c r="C125" s="3">
        <v>6</v>
      </c>
      <c r="D125" s="314" t="s">
        <v>3670</v>
      </c>
      <c r="E125" s="308" t="s">
        <v>3671</v>
      </c>
      <c r="F125" s="9"/>
      <c r="G125" s="9" t="s">
        <v>1639</v>
      </c>
      <c r="H125" s="9" t="s">
        <v>1256</v>
      </c>
    </row>
    <row r="126" spans="1:8" ht="12.75">
      <c r="A126" s="31" t="s">
        <v>2191</v>
      </c>
      <c r="B126" s="9" t="s">
        <v>2250</v>
      </c>
      <c r="C126" s="9" t="s">
        <v>2246</v>
      </c>
      <c r="D126" s="314" t="s">
        <v>3672</v>
      </c>
      <c r="E126" s="308" t="s">
        <v>3673</v>
      </c>
      <c r="F126" s="9" t="s">
        <v>2251</v>
      </c>
      <c r="G126" s="5" t="s">
        <v>3349</v>
      </c>
      <c r="H126" s="9" t="s">
        <v>2128</v>
      </c>
    </row>
    <row r="127" spans="1:8" ht="12.75">
      <c r="A127" s="31" t="s">
        <v>2191</v>
      </c>
      <c r="B127" s="9" t="s">
        <v>2248</v>
      </c>
      <c r="C127" s="9" t="s">
        <v>2246</v>
      </c>
      <c r="D127" s="314" t="s">
        <v>3674</v>
      </c>
      <c r="E127" s="308" t="s">
        <v>3675</v>
      </c>
      <c r="F127" s="9" t="s">
        <v>2249</v>
      </c>
      <c r="G127" s="5" t="s">
        <v>3349</v>
      </c>
      <c r="H127" s="9" t="s">
        <v>2128</v>
      </c>
    </row>
    <row r="128" spans="1:8" ht="12.75">
      <c r="A128" s="31" t="s">
        <v>2191</v>
      </c>
      <c r="B128" s="9" t="s">
        <v>2250</v>
      </c>
      <c r="C128" s="9" t="s">
        <v>2246</v>
      </c>
      <c r="D128" s="314" t="s">
        <v>3676</v>
      </c>
      <c r="E128" s="308" t="s">
        <v>3677</v>
      </c>
      <c r="F128" s="9" t="s">
        <v>2251</v>
      </c>
      <c r="G128" s="5" t="s">
        <v>3349</v>
      </c>
      <c r="H128" s="5" t="s">
        <v>1258</v>
      </c>
    </row>
    <row r="129" spans="1:8" ht="12.75">
      <c r="A129" s="31" t="s">
        <v>2191</v>
      </c>
      <c r="B129" s="9" t="s">
        <v>2248</v>
      </c>
      <c r="C129" s="9" t="s">
        <v>2246</v>
      </c>
      <c r="D129" s="314" t="s">
        <v>3678</v>
      </c>
      <c r="E129" s="308" t="s">
        <v>3679</v>
      </c>
      <c r="F129" s="9" t="s">
        <v>2249</v>
      </c>
      <c r="G129" s="5" t="s">
        <v>3349</v>
      </c>
      <c r="H129" s="5" t="s">
        <v>1258</v>
      </c>
    </row>
    <row r="130" spans="1:8" ht="12.75">
      <c r="A130" s="31" t="s">
        <v>2191</v>
      </c>
      <c r="B130" s="35" t="s">
        <v>1627</v>
      </c>
      <c r="C130" s="3">
        <v>6</v>
      </c>
      <c r="D130" s="314" t="s">
        <v>3680</v>
      </c>
      <c r="E130" s="308" t="s">
        <v>3681</v>
      </c>
      <c r="F130" s="15"/>
      <c r="G130" s="9" t="s">
        <v>1639</v>
      </c>
      <c r="H130" s="9" t="s">
        <v>1226</v>
      </c>
    </row>
    <row r="131" spans="1:8" ht="12.75">
      <c r="A131" s="31" t="s">
        <v>2191</v>
      </c>
      <c r="B131" s="35" t="s">
        <v>1627</v>
      </c>
      <c r="C131" s="3">
        <v>6</v>
      </c>
      <c r="D131" s="314" t="s">
        <v>3682</v>
      </c>
      <c r="E131" s="308" t="s">
        <v>3683</v>
      </c>
      <c r="F131" s="15"/>
      <c r="G131" s="9" t="s">
        <v>2252</v>
      </c>
      <c r="H131" s="9" t="s">
        <v>1226</v>
      </c>
    </row>
    <row r="132" spans="1:8" ht="12.75">
      <c r="A132" s="31" t="s">
        <v>2191</v>
      </c>
      <c r="B132" s="9"/>
      <c r="C132" s="3">
        <v>6</v>
      </c>
      <c r="D132" s="184"/>
      <c r="E132" s="203"/>
      <c r="F132" s="15"/>
      <c r="G132" s="5" t="s">
        <v>3349</v>
      </c>
      <c r="H132" s="9" t="s">
        <v>1902</v>
      </c>
    </row>
    <row r="133" spans="1:8" ht="13.5" customHeight="1">
      <c r="A133" s="33"/>
      <c r="B133" s="19"/>
      <c r="C133" s="19" t="s">
        <v>404</v>
      </c>
      <c r="D133" s="20"/>
      <c r="E133" s="21"/>
      <c r="F133" s="19"/>
      <c r="G133" s="19"/>
      <c r="H133" s="19"/>
    </row>
    <row r="134" spans="1:10" ht="12.75">
      <c r="A134" s="22" t="s">
        <v>411</v>
      </c>
      <c r="B134" s="8" t="s">
        <v>2252</v>
      </c>
      <c r="C134" s="5">
        <v>1.1</v>
      </c>
      <c r="D134" s="184" t="s">
        <v>3605</v>
      </c>
      <c r="E134" s="203" t="s">
        <v>2407</v>
      </c>
      <c r="F134" s="5"/>
      <c r="G134" s="5" t="s">
        <v>2252</v>
      </c>
      <c r="H134" s="5" t="s">
        <v>1255</v>
      </c>
      <c r="I134" s="113"/>
      <c r="J134" s="113"/>
    </row>
    <row r="135" spans="1:10" ht="12.75">
      <c r="A135" s="22" t="s">
        <v>411</v>
      </c>
      <c r="B135" s="5"/>
      <c r="C135" s="5">
        <v>1.1</v>
      </c>
      <c r="D135" s="238" t="s">
        <v>3606</v>
      </c>
      <c r="E135" s="202" t="s">
        <v>2408</v>
      </c>
      <c r="F135" s="5"/>
      <c r="G135" s="5" t="s">
        <v>1641</v>
      </c>
      <c r="H135" s="5" t="s">
        <v>1255</v>
      </c>
      <c r="I135" s="113"/>
      <c r="J135" s="113"/>
    </row>
    <row r="136" spans="1:10" ht="12.75">
      <c r="A136" s="22" t="s">
        <v>411</v>
      </c>
      <c r="B136" s="5"/>
      <c r="C136" s="5">
        <v>1.1</v>
      </c>
      <c r="D136" s="184" t="s">
        <v>3608</v>
      </c>
      <c r="E136" s="203" t="s">
        <v>2409</v>
      </c>
      <c r="F136" s="5"/>
      <c r="G136" s="5" t="s">
        <v>1642</v>
      </c>
      <c r="H136" s="5" t="s">
        <v>1255</v>
      </c>
      <c r="I136" s="113"/>
      <c r="J136" s="113"/>
    </row>
    <row r="137" spans="1:10" ht="12.75">
      <c r="A137" s="22" t="s">
        <v>411</v>
      </c>
      <c r="B137" s="5" t="s">
        <v>2250</v>
      </c>
      <c r="C137" s="5" t="s">
        <v>2246</v>
      </c>
      <c r="D137" s="184" t="s">
        <v>3612</v>
      </c>
      <c r="E137" s="203" t="s">
        <v>2410</v>
      </c>
      <c r="F137" s="5" t="s">
        <v>2251</v>
      </c>
      <c r="G137" s="5" t="s">
        <v>3349</v>
      </c>
      <c r="H137" s="5" t="s">
        <v>2128</v>
      </c>
      <c r="I137" s="113"/>
      <c r="J137" s="113"/>
    </row>
    <row r="138" spans="1:10" ht="12.75">
      <c r="A138" s="22" t="s">
        <v>411</v>
      </c>
      <c r="B138" s="5" t="s">
        <v>2248</v>
      </c>
      <c r="C138" s="5" t="s">
        <v>2246</v>
      </c>
      <c r="D138" s="184" t="s">
        <v>3611</v>
      </c>
      <c r="E138" s="203" t="s">
        <v>2411</v>
      </c>
      <c r="F138" s="5" t="s">
        <v>2249</v>
      </c>
      <c r="G138" s="5" t="s">
        <v>3349</v>
      </c>
      <c r="H138" s="5" t="s">
        <v>2128</v>
      </c>
      <c r="I138" s="113"/>
      <c r="J138" s="113"/>
    </row>
    <row r="139" spans="1:10" ht="12.75">
      <c r="A139" s="22" t="s">
        <v>411</v>
      </c>
      <c r="B139" s="5" t="s">
        <v>2250</v>
      </c>
      <c r="C139" s="5" t="s">
        <v>2246</v>
      </c>
      <c r="D139" s="184" t="s">
        <v>3613</v>
      </c>
      <c r="E139" s="203" t="s">
        <v>2412</v>
      </c>
      <c r="F139" s="5" t="s">
        <v>2251</v>
      </c>
      <c r="G139" s="5" t="s">
        <v>3349</v>
      </c>
      <c r="H139" s="5" t="s">
        <v>1258</v>
      </c>
      <c r="I139" s="113"/>
      <c r="J139" s="113"/>
    </row>
    <row r="140" spans="1:10" ht="12.75">
      <c r="A140" s="22" t="s">
        <v>411</v>
      </c>
      <c r="B140" s="5" t="s">
        <v>2248</v>
      </c>
      <c r="C140" s="5" t="s">
        <v>2246</v>
      </c>
      <c r="D140" s="238" t="s">
        <v>3614</v>
      </c>
      <c r="E140" s="202" t="s">
        <v>2413</v>
      </c>
      <c r="F140" s="5" t="s">
        <v>2249</v>
      </c>
      <c r="G140" s="5" t="s">
        <v>3349</v>
      </c>
      <c r="H140" s="5" t="s">
        <v>1258</v>
      </c>
      <c r="I140" s="113"/>
      <c r="J140" s="113"/>
    </row>
    <row r="141" spans="1:10" ht="12.75">
      <c r="A141" s="22" t="s">
        <v>411</v>
      </c>
      <c r="B141" s="8" t="s">
        <v>1627</v>
      </c>
      <c r="C141" s="5">
        <v>1.1</v>
      </c>
      <c r="D141" s="184" t="s">
        <v>3607</v>
      </c>
      <c r="E141" s="203" t="s">
        <v>2414</v>
      </c>
      <c r="F141" s="5"/>
      <c r="G141" s="5" t="s">
        <v>1641</v>
      </c>
      <c r="H141" s="5" t="s">
        <v>1227</v>
      </c>
      <c r="I141" s="113"/>
      <c r="J141" s="113"/>
    </row>
    <row r="142" spans="1:10" ht="12.75">
      <c r="A142" s="22" t="s">
        <v>411</v>
      </c>
      <c r="B142" s="8" t="s">
        <v>1627</v>
      </c>
      <c r="C142" s="5">
        <v>1.1</v>
      </c>
      <c r="D142" s="184" t="s">
        <v>3609</v>
      </c>
      <c r="E142" s="203" t="s">
        <v>2415</v>
      </c>
      <c r="F142" s="5"/>
      <c r="G142" s="5" t="s">
        <v>1642</v>
      </c>
      <c r="H142" s="5" t="s">
        <v>1227</v>
      </c>
      <c r="I142" s="113"/>
      <c r="J142" s="113"/>
    </row>
    <row r="143" spans="1:10" ht="12.75">
      <c r="A143" s="22" t="s">
        <v>411</v>
      </c>
      <c r="B143" s="8" t="s">
        <v>1627</v>
      </c>
      <c r="C143" s="5">
        <v>1.1</v>
      </c>
      <c r="D143" s="184" t="s">
        <v>3610</v>
      </c>
      <c r="E143" s="203" t="s">
        <v>2416</v>
      </c>
      <c r="F143" s="5"/>
      <c r="G143" s="5" t="s">
        <v>2252</v>
      </c>
      <c r="H143" s="5" t="s">
        <v>1227</v>
      </c>
      <c r="I143" s="113"/>
      <c r="J143" s="113"/>
    </row>
    <row r="144" spans="1:8" ht="13.5" customHeight="1">
      <c r="A144" s="33"/>
      <c r="B144" s="19"/>
      <c r="C144" s="19" t="s">
        <v>404</v>
      </c>
      <c r="D144" s="20"/>
      <c r="E144" s="21"/>
      <c r="F144" s="19"/>
      <c r="G144" s="19"/>
      <c r="H144" s="19"/>
    </row>
    <row r="145" spans="1:8" s="17" customFormat="1" ht="12.75">
      <c r="A145" s="49" t="s">
        <v>2170</v>
      </c>
      <c r="B145" s="35" t="s">
        <v>2252</v>
      </c>
      <c r="C145" s="9">
        <v>5</v>
      </c>
      <c r="D145" s="307" t="s">
        <v>3684</v>
      </c>
      <c r="E145" s="308" t="s">
        <v>3685</v>
      </c>
      <c r="F145" s="9"/>
      <c r="G145" s="9" t="s">
        <v>2252</v>
      </c>
      <c r="H145" s="9" t="s">
        <v>1255</v>
      </c>
    </row>
    <row r="146" spans="1:8" s="17" customFormat="1" ht="12.75">
      <c r="A146" s="49" t="s">
        <v>2170</v>
      </c>
      <c r="B146" s="138" t="s">
        <v>3686</v>
      </c>
      <c r="C146" s="9">
        <v>5</v>
      </c>
      <c r="D146" s="307" t="s">
        <v>3687</v>
      </c>
      <c r="E146" s="308" t="s">
        <v>3688</v>
      </c>
      <c r="F146" s="9"/>
      <c r="G146" s="9" t="s">
        <v>2252</v>
      </c>
      <c r="H146" s="9" t="s">
        <v>1256</v>
      </c>
    </row>
    <row r="147" spans="1:8" s="17" customFormat="1" ht="12.75">
      <c r="A147" s="49" t="s">
        <v>2170</v>
      </c>
      <c r="B147" s="9" t="s">
        <v>3689</v>
      </c>
      <c r="C147" s="9">
        <v>5</v>
      </c>
      <c r="D147" s="307" t="s">
        <v>3690</v>
      </c>
      <c r="E147" s="308" t="s">
        <v>3691</v>
      </c>
      <c r="F147" s="9"/>
      <c r="G147" s="9" t="s">
        <v>2252</v>
      </c>
      <c r="H147" s="9" t="s">
        <v>1256</v>
      </c>
    </row>
    <row r="148" spans="1:8" s="17" customFormat="1" ht="12.75">
      <c r="A148" s="49" t="s">
        <v>2170</v>
      </c>
      <c r="B148" s="315" t="s">
        <v>3692</v>
      </c>
      <c r="C148" s="9">
        <v>5</v>
      </c>
      <c r="D148" s="307" t="s">
        <v>3693</v>
      </c>
      <c r="E148" s="308" t="s">
        <v>3694</v>
      </c>
      <c r="F148" s="9"/>
      <c r="G148" s="9" t="s">
        <v>2252</v>
      </c>
      <c r="H148" s="9" t="s">
        <v>1256</v>
      </c>
    </row>
    <row r="149" spans="1:8" s="17" customFormat="1" ht="12.75">
      <c r="A149" s="49" t="s">
        <v>2170</v>
      </c>
      <c r="B149" s="9" t="s">
        <v>3695</v>
      </c>
      <c r="C149" s="9">
        <v>5</v>
      </c>
      <c r="D149" s="307" t="s">
        <v>3696</v>
      </c>
      <c r="E149" s="308" t="s">
        <v>3697</v>
      </c>
      <c r="F149" s="9"/>
      <c r="G149" s="9" t="s">
        <v>2252</v>
      </c>
      <c r="H149" s="9" t="s">
        <v>1256</v>
      </c>
    </row>
    <row r="150" spans="1:8" s="17" customFormat="1" ht="12.75">
      <c r="A150" s="49" t="s">
        <v>2170</v>
      </c>
      <c r="B150" s="316" t="s">
        <v>3698</v>
      </c>
      <c r="C150" s="9">
        <v>5</v>
      </c>
      <c r="D150" s="307" t="s">
        <v>3699</v>
      </c>
      <c r="E150" s="308" t="s">
        <v>3700</v>
      </c>
      <c r="F150" s="9"/>
      <c r="G150" s="9" t="s">
        <v>2252</v>
      </c>
      <c r="H150" s="9" t="s">
        <v>1256</v>
      </c>
    </row>
    <row r="151" spans="1:8" s="17" customFormat="1" ht="12.75">
      <c r="A151" s="49" t="s">
        <v>2170</v>
      </c>
      <c r="B151" s="9" t="s">
        <v>3701</v>
      </c>
      <c r="C151" s="9">
        <v>5</v>
      </c>
      <c r="D151" s="307" t="s">
        <v>3702</v>
      </c>
      <c r="E151" s="308" t="s">
        <v>3703</v>
      </c>
      <c r="F151" s="9"/>
      <c r="G151" s="9" t="s">
        <v>2252</v>
      </c>
      <c r="H151" s="9" t="s">
        <v>1256</v>
      </c>
    </row>
    <row r="152" spans="1:8" s="17" customFormat="1" ht="12.75">
      <c r="A152" s="49" t="s">
        <v>2170</v>
      </c>
      <c r="B152" s="9" t="s">
        <v>3704</v>
      </c>
      <c r="C152" s="9">
        <v>5</v>
      </c>
      <c r="D152" s="307" t="s">
        <v>3705</v>
      </c>
      <c r="E152" s="308" t="s">
        <v>3706</v>
      </c>
      <c r="F152" s="9"/>
      <c r="G152" s="9" t="s">
        <v>2252</v>
      </c>
      <c r="H152" s="9" t="s">
        <v>1256</v>
      </c>
    </row>
    <row r="153" spans="1:8" s="17" customFormat="1" ht="12.75">
      <c r="A153" s="49" t="s">
        <v>2170</v>
      </c>
      <c r="B153" s="9" t="s">
        <v>3707</v>
      </c>
      <c r="C153" s="9">
        <v>5</v>
      </c>
      <c r="D153" s="307" t="s">
        <v>3708</v>
      </c>
      <c r="E153" s="308" t="s">
        <v>3709</v>
      </c>
      <c r="F153" s="9"/>
      <c r="G153" s="9" t="s">
        <v>2252</v>
      </c>
      <c r="H153" s="9" t="s">
        <v>1256</v>
      </c>
    </row>
    <row r="154" spans="1:8" s="17" customFormat="1" ht="12.75">
      <c r="A154" s="49" t="s">
        <v>2170</v>
      </c>
      <c r="B154" s="9" t="s">
        <v>1230</v>
      </c>
      <c r="C154" s="9">
        <v>5</v>
      </c>
      <c r="D154" s="307" t="s">
        <v>3710</v>
      </c>
      <c r="E154" s="308" t="s">
        <v>3711</v>
      </c>
      <c r="F154" s="9"/>
      <c r="G154" s="9" t="s">
        <v>2252</v>
      </c>
      <c r="H154" s="9" t="s">
        <v>1256</v>
      </c>
    </row>
    <row r="155" spans="1:8" s="17" customFormat="1" ht="12.75">
      <c r="A155" s="49" t="s">
        <v>2170</v>
      </c>
      <c r="B155" s="3" t="s">
        <v>3712</v>
      </c>
      <c r="C155" s="9">
        <v>5</v>
      </c>
      <c r="D155" s="307" t="s">
        <v>3713</v>
      </c>
      <c r="E155" s="308" t="s">
        <v>3714</v>
      </c>
      <c r="F155" s="9"/>
      <c r="G155" s="9" t="s">
        <v>2252</v>
      </c>
      <c r="H155" s="9" t="s">
        <v>1256</v>
      </c>
    </row>
    <row r="156" spans="1:8" s="17" customFormat="1" ht="12.75">
      <c r="A156" s="49" t="s">
        <v>2170</v>
      </c>
      <c r="B156" s="35" t="s">
        <v>1639</v>
      </c>
      <c r="C156" s="9">
        <v>5</v>
      </c>
      <c r="D156" s="307" t="s">
        <v>3715</v>
      </c>
      <c r="E156" s="308" t="s">
        <v>3716</v>
      </c>
      <c r="F156" s="9"/>
      <c r="G156" s="9" t="s">
        <v>1639</v>
      </c>
      <c r="H156" s="9" t="s">
        <v>1255</v>
      </c>
    </row>
    <row r="157" spans="1:8" s="17" customFormat="1" ht="12.75">
      <c r="A157" s="49" t="s">
        <v>2170</v>
      </c>
      <c r="B157" s="9" t="s">
        <v>3686</v>
      </c>
      <c r="C157" s="9">
        <v>5</v>
      </c>
      <c r="D157" s="307" t="s">
        <v>3717</v>
      </c>
      <c r="E157" s="308" t="s">
        <v>3718</v>
      </c>
      <c r="F157" s="9"/>
      <c r="G157" s="9" t="s">
        <v>1639</v>
      </c>
      <c r="H157" s="9" t="s">
        <v>1256</v>
      </c>
    </row>
    <row r="158" spans="1:8" s="17" customFormat="1" ht="12.75">
      <c r="A158" s="49" t="s">
        <v>2170</v>
      </c>
      <c r="B158" s="315" t="s">
        <v>3692</v>
      </c>
      <c r="C158" s="9">
        <v>5</v>
      </c>
      <c r="D158" s="307" t="s">
        <v>3719</v>
      </c>
      <c r="E158" s="308" t="s">
        <v>3720</v>
      </c>
      <c r="F158" s="9"/>
      <c r="G158" s="9" t="s">
        <v>1639</v>
      </c>
      <c r="H158" s="9" t="s">
        <v>1256</v>
      </c>
    </row>
    <row r="159" spans="1:8" s="17" customFormat="1" ht="12.75">
      <c r="A159" s="49" t="s">
        <v>2170</v>
      </c>
      <c r="B159" s="9" t="s">
        <v>3695</v>
      </c>
      <c r="C159" s="9">
        <v>5</v>
      </c>
      <c r="D159" s="307" t="s">
        <v>3721</v>
      </c>
      <c r="E159" s="308" t="s">
        <v>3722</v>
      </c>
      <c r="F159" s="9"/>
      <c r="G159" s="9" t="s">
        <v>1639</v>
      </c>
      <c r="H159" s="9" t="s">
        <v>1256</v>
      </c>
    </row>
    <row r="160" spans="1:8" ht="12.75">
      <c r="A160" s="49" t="s">
        <v>2170</v>
      </c>
      <c r="B160" s="316" t="s">
        <v>3698</v>
      </c>
      <c r="C160" s="9">
        <v>5</v>
      </c>
      <c r="D160" s="307" t="s">
        <v>3723</v>
      </c>
      <c r="E160" s="308" t="s">
        <v>3724</v>
      </c>
      <c r="F160" s="9"/>
      <c r="G160" s="9" t="s">
        <v>1639</v>
      </c>
      <c r="H160" s="9" t="s">
        <v>1256</v>
      </c>
    </row>
    <row r="161" spans="1:8" ht="12.75">
      <c r="A161" s="49" t="s">
        <v>2170</v>
      </c>
      <c r="B161" s="9" t="s">
        <v>3413</v>
      </c>
      <c r="C161" s="9">
        <v>5</v>
      </c>
      <c r="D161" s="307" t="s">
        <v>3725</v>
      </c>
      <c r="E161" s="308" t="s">
        <v>3726</v>
      </c>
      <c r="F161" s="15"/>
      <c r="G161" s="9" t="s">
        <v>1639</v>
      </c>
      <c r="H161" s="9" t="s">
        <v>1256</v>
      </c>
    </row>
    <row r="162" spans="1:8" ht="12.75">
      <c r="A162" s="49" t="s">
        <v>2170</v>
      </c>
      <c r="B162" s="9" t="s">
        <v>3704</v>
      </c>
      <c r="C162" s="9">
        <v>5</v>
      </c>
      <c r="D162" s="307" t="s">
        <v>3727</v>
      </c>
      <c r="E162" s="308" t="s">
        <v>3728</v>
      </c>
      <c r="F162" s="15"/>
      <c r="G162" s="9" t="s">
        <v>1639</v>
      </c>
      <c r="H162" s="9" t="s">
        <v>1256</v>
      </c>
    </row>
    <row r="163" spans="1:8" ht="12.75">
      <c r="A163" s="49" t="s">
        <v>2170</v>
      </c>
      <c r="B163" s="9" t="s">
        <v>3707</v>
      </c>
      <c r="C163" s="9">
        <v>5</v>
      </c>
      <c r="D163" s="307" t="s">
        <v>3729</v>
      </c>
      <c r="E163" s="308" t="s">
        <v>3730</v>
      </c>
      <c r="F163" s="9"/>
      <c r="G163" s="9" t="s">
        <v>1639</v>
      </c>
      <c r="H163" s="9" t="s">
        <v>1256</v>
      </c>
    </row>
    <row r="164" spans="1:8" ht="12.75">
      <c r="A164" s="49" t="s">
        <v>2170</v>
      </c>
      <c r="B164" s="9" t="s">
        <v>1230</v>
      </c>
      <c r="C164" s="9">
        <v>5</v>
      </c>
      <c r="D164" s="307" t="s">
        <v>3731</v>
      </c>
      <c r="E164" s="308" t="s">
        <v>3732</v>
      </c>
      <c r="F164" s="9"/>
      <c r="G164" s="9" t="s">
        <v>1639</v>
      </c>
      <c r="H164" s="9" t="s">
        <v>1256</v>
      </c>
    </row>
    <row r="165" spans="1:8" ht="12.75">
      <c r="A165" s="49" t="s">
        <v>2170</v>
      </c>
      <c r="B165" s="3" t="s">
        <v>3712</v>
      </c>
      <c r="C165" s="9">
        <v>5</v>
      </c>
      <c r="D165" s="307" t="s">
        <v>3733</v>
      </c>
      <c r="E165" s="308" t="s">
        <v>3734</v>
      </c>
      <c r="F165" s="9"/>
      <c r="G165" s="9" t="s">
        <v>1639</v>
      </c>
      <c r="H165" s="9" t="s">
        <v>1256</v>
      </c>
    </row>
    <row r="166" spans="1:8" s="17" customFormat="1" ht="12.75">
      <c r="A166" s="49" t="s">
        <v>2170</v>
      </c>
      <c r="B166" s="5" t="s">
        <v>2250</v>
      </c>
      <c r="C166" s="5" t="s">
        <v>2246</v>
      </c>
      <c r="D166" s="307" t="s">
        <v>3735</v>
      </c>
      <c r="E166" s="308" t="s">
        <v>3736</v>
      </c>
      <c r="F166" s="5" t="s">
        <v>2251</v>
      </c>
      <c r="G166" s="5" t="s">
        <v>3349</v>
      </c>
      <c r="H166" s="5" t="s">
        <v>2128</v>
      </c>
    </row>
    <row r="167" spans="1:8" s="17" customFormat="1" ht="12.75">
      <c r="A167" s="49" t="s">
        <v>2170</v>
      </c>
      <c r="B167" s="5" t="s">
        <v>2248</v>
      </c>
      <c r="C167" s="5" t="s">
        <v>2246</v>
      </c>
      <c r="D167" s="307" t="s">
        <v>3737</v>
      </c>
      <c r="E167" s="308" t="s">
        <v>3738</v>
      </c>
      <c r="F167" s="5" t="s">
        <v>2249</v>
      </c>
      <c r="G167" s="5" t="s">
        <v>3349</v>
      </c>
      <c r="H167" s="5" t="s">
        <v>2128</v>
      </c>
    </row>
    <row r="168" spans="1:8" s="17" customFormat="1" ht="12.75">
      <c r="A168" s="49" t="s">
        <v>2170</v>
      </c>
      <c r="B168" s="5" t="s">
        <v>2250</v>
      </c>
      <c r="C168" s="5" t="s">
        <v>2246</v>
      </c>
      <c r="D168" s="307" t="s">
        <v>3739</v>
      </c>
      <c r="E168" s="308" t="s">
        <v>3740</v>
      </c>
      <c r="F168" s="5" t="s">
        <v>2251</v>
      </c>
      <c r="G168" s="5" t="s">
        <v>3349</v>
      </c>
      <c r="H168" s="5" t="s">
        <v>1258</v>
      </c>
    </row>
    <row r="169" spans="1:8" s="17" customFormat="1" ht="12.75">
      <c r="A169" s="49" t="s">
        <v>2170</v>
      </c>
      <c r="B169" s="5" t="s">
        <v>2248</v>
      </c>
      <c r="C169" s="5" t="s">
        <v>2246</v>
      </c>
      <c r="D169" s="307" t="s">
        <v>3741</v>
      </c>
      <c r="E169" s="308" t="s">
        <v>3742</v>
      </c>
      <c r="F169" s="5" t="s">
        <v>2249</v>
      </c>
      <c r="G169" s="5" t="s">
        <v>3349</v>
      </c>
      <c r="H169" s="5" t="s">
        <v>1258</v>
      </c>
    </row>
    <row r="170" spans="1:8" ht="12.75">
      <c r="A170" s="49" t="s">
        <v>2170</v>
      </c>
      <c r="B170" s="8" t="s">
        <v>1627</v>
      </c>
      <c r="C170" s="9">
        <v>5</v>
      </c>
      <c r="D170" s="307" t="s">
        <v>3743</v>
      </c>
      <c r="E170" s="308" t="s">
        <v>3744</v>
      </c>
      <c r="F170" s="9"/>
      <c r="G170" s="9" t="s">
        <v>1639</v>
      </c>
      <c r="H170" s="9" t="s">
        <v>1226</v>
      </c>
    </row>
    <row r="171" spans="1:8" ht="12.75">
      <c r="A171" s="49" t="s">
        <v>2170</v>
      </c>
      <c r="B171" s="8" t="s">
        <v>1627</v>
      </c>
      <c r="C171" s="9">
        <v>5</v>
      </c>
      <c r="D171" s="307" t="s">
        <v>3745</v>
      </c>
      <c r="E171" s="308" t="s">
        <v>3746</v>
      </c>
      <c r="F171" s="9"/>
      <c r="G171" s="9" t="s">
        <v>2252</v>
      </c>
      <c r="H171" s="9" t="s">
        <v>1226</v>
      </c>
    </row>
    <row r="172" spans="1:8" s="17" customFormat="1" ht="12.75">
      <c r="A172" s="49" t="s">
        <v>2170</v>
      </c>
      <c r="B172" s="8"/>
      <c r="C172" s="9">
        <v>5</v>
      </c>
      <c r="D172" s="184"/>
      <c r="E172" s="203"/>
      <c r="F172" s="5"/>
      <c r="G172" s="5" t="s">
        <v>3349</v>
      </c>
      <c r="H172" s="5" t="s">
        <v>1902</v>
      </c>
    </row>
    <row r="173" spans="1:8" ht="14.25" customHeight="1">
      <c r="A173" s="33"/>
      <c r="B173" s="19"/>
      <c r="C173" s="19" t="s">
        <v>404</v>
      </c>
      <c r="D173" s="20"/>
      <c r="E173" s="21"/>
      <c r="F173" s="19"/>
      <c r="G173" s="19"/>
      <c r="H173" s="19"/>
    </row>
    <row r="174" spans="1:8" s="17" customFormat="1" ht="12.75">
      <c r="A174" s="49" t="s">
        <v>2175</v>
      </c>
      <c r="B174" s="35" t="s">
        <v>2252</v>
      </c>
      <c r="C174" s="9">
        <v>5</v>
      </c>
      <c r="D174" s="307" t="s">
        <v>3747</v>
      </c>
      <c r="E174" s="308" t="s">
        <v>3748</v>
      </c>
      <c r="F174" s="9"/>
      <c r="G174" s="9" t="s">
        <v>2252</v>
      </c>
      <c r="H174" s="9" t="s">
        <v>1255</v>
      </c>
    </row>
    <row r="175" spans="1:8" s="17" customFormat="1" ht="12.75">
      <c r="A175" s="49" t="s">
        <v>2175</v>
      </c>
      <c r="B175" s="138" t="s">
        <v>3686</v>
      </c>
      <c r="C175" s="9">
        <v>5</v>
      </c>
      <c r="D175" s="307" t="s">
        <v>3749</v>
      </c>
      <c r="E175" s="308" t="s">
        <v>3750</v>
      </c>
      <c r="F175" s="9"/>
      <c r="G175" s="9" t="s">
        <v>2252</v>
      </c>
      <c r="H175" s="9" t="s">
        <v>1256</v>
      </c>
    </row>
    <row r="176" spans="1:8" s="17" customFormat="1" ht="12.75">
      <c r="A176" s="49" t="s">
        <v>2175</v>
      </c>
      <c r="B176" s="315" t="s">
        <v>3692</v>
      </c>
      <c r="C176" s="9">
        <v>5</v>
      </c>
      <c r="D176" s="307" t="s">
        <v>3751</v>
      </c>
      <c r="E176" s="308" t="s">
        <v>3752</v>
      </c>
      <c r="F176" s="9"/>
      <c r="G176" s="9" t="s">
        <v>2252</v>
      </c>
      <c r="H176" s="9" t="s">
        <v>1256</v>
      </c>
    </row>
    <row r="177" spans="1:8" s="17" customFormat="1" ht="12.75">
      <c r="A177" s="49" t="s">
        <v>2175</v>
      </c>
      <c r="B177" s="138" t="s">
        <v>3689</v>
      </c>
      <c r="C177" s="9">
        <v>5</v>
      </c>
      <c r="D177" s="307" t="s">
        <v>3753</v>
      </c>
      <c r="E177" s="308" t="s">
        <v>3754</v>
      </c>
      <c r="F177" s="9"/>
      <c r="G177" s="9" t="s">
        <v>2252</v>
      </c>
      <c r="H177" s="9" t="s">
        <v>1256</v>
      </c>
    </row>
    <row r="178" spans="1:8" s="17" customFormat="1" ht="12.75">
      <c r="A178" s="49" t="s">
        <v>2175</v>
      </c>
      <c r="B178" s="9" t="s">
        <v>3707</v>
      </c>
      <c r="C178" s="9">
        <v>5</v>
      </c>
      <c r="D178" s="307" t="s">
        <v>3755</v>
      </c>
      <c r="E178" s="308" t="s">
        <v>3756</v>
      </c>
      <c r="F178" s="9"/>
      <c r="G178" s="9" t="s">
        <v>2252</v>
      </c>
      <c r="H178" s="9" t="s">
        <v>1256</v>
      </c>
    </row>
    <row r="179" spans="1:8" s="17" customFormat="1" ht="12.75">
      <c r="A179" s="49" t="s">
        <v>2175</v>
      </c>
      <c r="B179" s="9" t="s">
        <v>3695</v>
      </c>
      <c r="C179" s="9">
        <v>5</v>
      </c>
      <c r="D179" s="317" t="s">
        <v>3757</v>
      </c>
      <c r="E179" s="308" t="s">
        <v>3758</v>
      </c>
      <c r="F179" s="9"/>
      <c r="G179" s="9" t="s">
        <v>2252</v>
      </c>
      <c r="H179" s="9" t="s">
        <v>1256</v>
      </c>
    </row>
    <row r="180" spans="1:8" s="17" customFormat="1" ht="12.75">
      <c r="A180" s="49" t="s">
        <v>2175</v>
      </c>
      <c r="B180" s="9" t="s">
        <v>3701</v>
      </c>
      <c r="C180" s="9">
        <v>5</v>
      </c>
      <c r="D180" s="307" t="s">
        <v>3759</v>
      </c>
      <c r="E180" s="308" t="s">
        <v>3760</v>
      </c>
      <c r="F180" s="9"/>
      <c r="G180" s="9" t="s">
        <v>2252</v>
      </c>
      <c r="H180" s="9" t="s">
        <v>1256</v>
      </c>
    </row>
    <row r="181" spans="1:8" s="17" customFormat="1" ht="12.75">
      <c r="A181" s="49" t="s">
        <v>2175</v>
      </c>
      <c r="B181" s="9" t="s">
        <v>3704</v>
      </c>
      <c r="C181" s="9">
        <v>5</v>
      </c>
      <c r="D181" s="307" t="s">
        <v>3761</v>
      </c>
      <c r="E181" s="308" t="s">
        <v>3762</v>
      </c>
      <c r="F181" s="9"/>
      <c r="G181" s="9" t="s">
        <v>2252</v>
      </c>
      <c r="H181" s="9" t="s">
        <v>1256</v>
      </c>
    </row>
    <row r="182" spans="1:8" s="17" customFormat="1" ht="12.75">
      <c r="A182" s="49" t="s">
        <v>2175</v>
      </c>
      <c r="B182" s="3" t="s">
        <v>1603</v>
      </c>
      <c r="C182" s="9">
        <v>5</v>
      </c>
      <c r="D182" s="307" t="s">
        <v>3763</v>
      </c>
      <c r="E182" s="308" t="s">
        <v>3764</v>
      </c>
      <c r="F182" s="9"/>
      <c r="G182" s="9" t="s">
        <v>2252</v>
      </c>
      <c r="H182" s="9" t="s">
        <v>1256</v>
      </c>
    </row>
    <row r="183" spans="1:8" s="17" customFormat="1" ht="12.75">
      <c r="A183" s="49" t="s">
        <v>2175</v>
      </c>
      <c r="B183" s="35" t="s">
        <v>1639</v>
      </c>
      <c r="C183" s="9">
        <v>5</v>
      </c>
      <c r="D183" s="307" t="s">
        <v>3765</v>
      </c>
      <c r="E183" s="308" t="s">
        <v>3766</v>
      </c>
      <c r="F183" s="9"/>
      <c r="G183" s="9" t="s">
        <v>1639</v>
      </c>
      <c r="H183" s="9" t="s">
        <v>1255</v>
      </c>
    </row>
    <row r="184" spans="1:8" s="17" customFormat="1" ht="12.75">
      <c r="A184" s="49" t="s">
        <v>2175</v>
      </c>
      <c r="B184" s="138" t="s">
        <v>3686</v>
      </c>
      <c r="C184" s="9">
        <v>5</v>
      </c>
      <c r="D184" s="307" t="s">
        <v>3767</v>
      </c>
      <c r="E184" s="308" t="s">
        <v>3768</v>
      </c>
      <c r="F184" s="9"/>
      <c r="G184" s="9" t="s">
        <v>1639</v>
      </c>
      <c r="H184" s="9" t="s">
        <v>1256</v>
      </c>
    </row>
    <row r="185" spans="1:8" s="17" customFormat="1" ht="12.75">
      <c r="A185" s="49" t="s">
        <v>2175</v>
      </c>
      <c r="B185" s="315" t="s">
        <v>3692</v>
      </c>
      <c r="C185" s="9">
        <v>5</v>
      </c>
      <c r="D185" s="307" t="s">
        <v>3769</v>
      </c>
      <c r="E185" s="308" t="s">
        <v>3770</v>
      </c>
      <c r="F185" s="9"/>
      <c r="G185" s="9" t="s">
        <v>1639</v>
      </c>
      <c r="H185" s="9" t="s">
        <v>1256</v>
      </c>
    </row>
    <row r="186" spans="1:8" s="17" customFormat="1" ht="12.75">
      <c r="A186" s="49" t="s">
        <v>2175</v>
      </c>
      <c r="B186" s="138" t="s">
        <v>3689</v>
      </c>
      <c r="C186" s="9">
        <v>5</v>
      </c>
      <c r="D186" s="307" t="s">
        <v>3771</v>
      </c>
      <c r="E186" s="308" t="s">
        <v>3772</v>
      </c>
      <c r="F186" s="9"/>
      <c r="G186" s="9" t="s">
        <v>1639</v>
      </c>
      <c r="H186" s="9" t="s">
        <v>1256</v>
      </c>
    </row>
    <row r="187" spans="1:8" s="17" customFormat="1" ht="12.75">
      <c r="A187" s="49" t="s">
        <v>2175</v>
      </c>
      <c r="B187" s="9" t="s">
        <v>3707</v>
      </c>
      <c r="C187" s="9">
        <v>5</v>
      </c>
      <c r="D187" s="307" t="s">
        <v>3773</v>
      </c>
      <c r="E187" s="308" t="s">
        <v>3774</v>
      </c>
      <c r="F187" s="9"/>
      <c r="G187" s="9" t="s">
        <v>1639</v>
      </c>
      <c r="H187" s="9" t="s">
        <v>1256</v>
      </c>
    </row>
    <row r="188" spans="1:8" s="17" customFormat="1" ht="12.75">
      <c r="A188" s="49" t="s">
        <v>2175</v>
      </c>
      <c r="B188" s="9" t="s">
        <v>3695</v>
      </c>
      <c r="C188" s="9">
        <v>5</v>
      </c>
      <c r="D188" s="307" t="s">
        <v>3775</v>
      </c>
      <c r="E188" s="308" t="s">
        <v>3776</v>
      </c>
      <c r="F188" s="9"/>
      <c r="G188" s="9" t="s">
        <v>1639</v>
      </c>
      <c r="H188" s="9" t="s">
        <v>1256</v>
      </c>
    </row>
    <row r="189" spans="1:8" s="17" customFormat="1" ht="12.75">
      <c r="A189" s="49" t="s">
        <v>2175</v>
      </c>
      <c r="B189" s="9" t="s">
        <v>3701</v>
      </c>
      <c r="C189" s="9">
        <v>5</v>
      </c>
      <c r="D189" s="307" t="s">
        <v>3777</v>
      </c>
      <c r="E189" s="308" t="s">
        <v>3778</v>
      </c>
      <c r="F189" s="9"/>
      <c r="G189" s="9" t="s">
        <v>1639</v>
      </c>
      <c r="H189" s="9" t="s">
        <v>1256</v>
      </c>
    </row>
    <row r="190" spans="1:8" s="17" customFormat="1" ht="12.75">
      <c r="A190" s="49" t="s">
        <v>2175</v>
      </c>
      <c r="B190" s="9" t="s">
        <v>3704</v>
      </c>
      <c r="C190" s="9">
        <v>5</v>
      </c>
      <c r="D190" s="314" t="s">
        <v>3779</v>
      </c>
      <c r="E190" s="308" t="s">
        <v>3780</v>
      </c>
      <c r="F190" s="9"/>
      <c r="G190" s="9" t="s">
        <v>1639</v>
      </c>
      <c r="H190" s="9" t="s">
        <v>1256</v>
      </c>
    </row>
    <row r="191" spans="1:8" s="17" customFormat="1" ht="12.75">
      <c r="A191" s="49" t="s">
        <v>2175</v>
      </c>
      <c r="B191" s="3" t="s">
        <v>1603</v>
      </c>
      <c r="C191" s="9">
        <v>5</v>
      </c>
      <c r="D191" s="314" t="s">
        <v>3781</v>
      </c>
      <c r="E191" s="308" t="s">
        <v>3782</v>
      </c>
      <c r="F191" s="9"/>
      <c r="G191" s="9" t="s">
        <v>1639</v>
      </c>
      <c r="H191" s="9" t="s">
        <v>1256</v>
      </c>
    </row>
    <row r="192" spans="1:8" s="17" customFormat="1" ht="12.75">
      <c r="A192" s="49" t="s">
        <v>2175</v>
      </c>
      <c r="B192" s="5" t="s">
        <v>2250</v>
      </c>
      <c r="C192" s="5" t="s">
        <v>2246</v>
      </c>
      <c r="D192" s="318" t="s">
        <v>3783</v>
      </c>
      <c r="E192" s="308" t="s">
        <v>3784</v>
      </c>
      <c r="F192" s="5" t="s">
        <v>2251</v>
      </c>
      <c r="G192" s="5" t="s">
        <v>3349</v>
      </c>
      <c r="H192" s="5" t="s">
        <v>1257</v>
      </c>
    </row>
    <row r="193" spans="1:8" s="17" customFormat="1" ht="12.75">
      <c r="A193" s="49" t="s">
        <v>2175</v>
      </c>
      <c r="B193" s="5" t="s">
        <v>2248</v>
      </c>
      <c r="C193" s="5" t="s">
        <v>2246</v>
      </c>
      <c r="D193" s="318" t="s">
        <v>3785</v>
      </c>
      <c r="E193" s="308" t="s">
        <v>3786</v>
      </c>
      <c r="F193" s="5" t="s">
        <v>2249</v>
      </c>
      <c r="G193" s="5" t="s">
        <v>3349</v>
      </c>
      <c r="H193" s="5" t="s">
        <v>1257</v>
      </c>
    </row>
    <row r="194" spans="1:8" s="17" customFormat="1" ht="12.75">
      <c r="A194" s="49" t="s">
        <v>2175</v>
      </c>
      <c r="B194" s="5" t="s">
        <v>2250</v>
      </c>
      <c r="C194" s="5" t="s">
        <v>2246</v>
      </c>
      <c r="D194" s="318" t="s">
        <v>3787</v>
      </c>
      <c r="E194" s="308" t="s">
        <v>3788</v>
      </c>
      <c r="F194" s="5" t="s">
        <v>2251</v>
      </c>
      <c r="G194" s="5" t="s">
        <v>3349</v>
      </c>
      <c r="H194" s="5" t="s">
        <v>1258</v>
      </c>
    </row>
    <row r="195" spans="1:8" s="17" customFormat="1" ht="12.75">
      <c r="A195" s="49" t="s">
        <v>2175</v>
      </c>
      <c r="B195" s="5" t="s">
        <v>2248</v>
      </c>
      <c r="C195" s="5" t="s">
        <v>2246</v>
      </c>
      <c r="D195" s="318" t="s">
        <v>3789</v>
      </c>
      <c r="E195" s="308" t="s">
        <v>3790</v>
      </c>
      <c r="F195" s="5" t="s">
        <v>2249</v>
      </c>
      <c r="G195" s="5" t="s">
        <v>3349</v>
      </c>
      <c r="H195" s="5" t="s">
        <v>1258</v>
      </c>
    </row>
    <row r="196" spans="1:8" s="17" customFormat="1" ht="12.75">
      <c r="A196" s="49" t="s">
        <v>2175</v>
      </c>
      <c r="B196" s="8" t="s">
        <v>1627</v>
      </c>
      <c r="C196" s="9">
        <v>5</v>
      </c>
      <c r="D196" s="314" t="s">
        <v>3791</v>
      </c>
      <c r="E196" s="308" t="s">
        <v>3792</v>
      </c>
      <c r="F196" s="9"/>
      <c r="G196" s="9" t="s">
        <v>1639</v>
      </c>
      <c r="H196" s="9" t="s">
        <v>1226</v>
      </c>
    </row>
    <row r="197" spans="1:8" s="17" customFormat="1" ht="12.75">
      <c r="A197" s="49" t="s">
        <v>2175</v>
      </c>
      <c r="B197" s="8" t="s">
        <v>1627</v>
      </c>
      <c r="C197" s="9">
        <v>5</v>
      </c>
      <c r="D197" s="307" t="s">
        <v>3793</v>
      </c>
      <c r="E197" s="308" t="s">
        <v>3794</v>
      </c>
      <c r="F197" s="9"/>
      <c r="G197" s="9" t="s">
        <v>2252</v>
      </c>
      <c r="H197" s="9" t="s">
        <v>1226</v>
      </c>
    </row>
    <row r="198" spans="1:8" s="17" customFormat="1" ht="12.75">
      <c r="A198" s="49" t="s">
        <v>2175</v>
      </c>
      <c r="B198" s="8"/>
      <c r="C198" s="9">
        <v>5</v>
      </c>
      <c r="D198" s="9"/>
      <c r="E198" s="10"/>
      <c r="F198" s="5"/>
      <c r="G198" s="5" t="s">
        <v>3349</v>
      </c>
      <c r="H198" s="5" t="s">
        <v>1902</v>
      </c>
    </row>
    <row r="199" spans="1:8" ht="14.25" customHeight="1">
      <c r="A199" s="33"/>
      <c r="B199" s="19"/>
      <c r="C199" s="19" t="s">
        <v>404</v>
      </c>
      <c r="D199" s="20"/>
      <c r="E199" s="21"/>
      <c r="F199" s="19"/>
      <c r="G199" s="19"/>
      <c r="H199" s="19"/>
    </row>
    <row r="200" spans="1:8" s="17" customFormat="1" ht="12.75">
      <c r="A200" s="49" t="s">
        <v>2180</v>
      </c>
      <c r="B200" s="35" t="s">
        <v>2252</v>
      </c>
      <c r="C200" s="9">
        <v>5</v>
      </c>
      <c r="D200" s="307" t="s">
        <v>3795</v>
      </c>
      <c r="E200" s="308" t="s">
        <v>3796</v>
      </c>
      <c r="F200" s="9"/>
      <c r="G200" s="9" t="s">
        <v>2252</v>
      </c>
      <c r="H200" s="9" t="s">
        <v>1255</v>
      </c>
    </row>
    <row r="201" spans="1:8" s="17" customFormat="1" ht="12.75">
      <c r="A201" s="49" t="s">
        <v>2180</v>
      </c>
      <c r="B201" s="139" t="s">
        <v>1614</v>
      </c>
      <c r="C201" s="9">
        <v>5</v>
      </c>
      <c r="D201" s="307" t="s">
        <v>3797</v>
      </c>
      <c r="E201" s="308" t="s">
        <v>3798</v>
      </c>
      <c r="F201" s="9"/>
      <c r="G201" s="9" t="s">
        <v>2252</v>
      </c>
      <c r="H201" s="9" t="s">
        <v>1256</v>
      </c>
    </row>
    <row r="202" spans="1:8" s="17" customFormat="1" ht="12.75">
      <c r="A202" s="49" t="s">
        <v>2180</v>
      </c>
      <c r="B202" s="139" t="s">
        <v>1646</v>
      </c>
      <c r="C202" s="9">
        <v>5</v>
      </c>
      <c r="D202" s="307" t="s">
        <v>3799</v>
      </c>
      <c r="E202" s="308" t="s">
        <v>3800</v>
      </c>
      <c r="F202" s="9"/>
      <c r="G202" s="9" t="s">
        <v>2252</v>
      </c>
      <c r="H202" s="9" t="s">
        <v>1256</v>
      </c>
    </row>
    <row r="203" spans="1:8" s="17" customFormat="1" ht="12.75">
      <c r="A203" s="49" t="s">
        <v>2180</v>
      </c>
      <c r="B203" s="29" t="s">
        <v>1647</v>
      </c>
      <c r="C203" s="9">
        <v>5</v>
      </c>
      <c r="D203" s="307" t="s">
        <v>3801</v>
      </c>
      <c r="E203" s="308" t="s">
        <v>3802</v>
      </c>
      <c r="F203" s="9"/>
      <c r="G203" s="9" t="s">
        <v>2252</v>
      </c>
      <c r="H203" s="9" t="s">
        <v>1256</v>
      </c>
    </row>
    <row r="204" spans="1:8" s="17" customFormat="1" ht="12.75">
      <c r="A204" s="49" t="s">
        <v>2180</v>
      </c>
      <c r="B204" s="5" t="s">
        <v>3195</v>
      </c>
      <c r="C204" s="9">
        <v>5</v>
      </c>
      <c r="D204" s="307" t="s">
        <v>3803</v>
      </c>
      <c r="E204" s="308" t="s">
        <v>3804</v>
      </c>
      <c r="F204" s="9"/>
      <c r="G204" s="9" t="s">
        <v>2252</v>
      </c>
      <c r="H204" s="9" t="s">
        <v>1256</v>
      </c>
    </row>
    <row r="205" spans="1:8" s="17" customFormat="1" ht="12.75">
      <c r="A205" s="49" t="s">
        <v>2180</v>
      </c>
      <c r="B205" s="35" t="s">
        <v>1639</v>
      </c>
      <c r="C205" s="9">
        <v>5</v>
      </c>
      <c r="D205" s="307" t="s">
        <v>3805</v>
      </c>
      <c r="E205" s="308" t="s">
        <v>3806</v>
      </c>
      <c r="F205" s="9"/>
      <c r="G205" s="9" t="s">
        <v>1639</v>
      </c>
      <c r="H205" s="9" t="s">
        <v>1255</v>
      </c>
    </row>
    <row r="206" spans="1:8" s="17" customFormat="1" ht="12.75">
      <c r="A206" s="49" t="s">
        <v>2180</v>
      </c>
      <c r="B206" s="139" t="s">
        <v>1614</v>
      </c>
      <c r="C206" s="9">
        <v>5</v>
      </c>
      <c r="D206" s="307" t="s">
        <v>3807</v>
      </c>
      <c r="E206" s="308" t="s">
        <v>3808</v>
      </c>
      <c r="F206" s="9"/>
      <c r="G206" s="9" t="s">
        <v>1639</v>
      </c>
      <c r="H206" s="9" t="s">
        <v>1256</v>
      </c>
    </row>
    <row r="207" spans="1:8" s="17" customFormat="1" ht="12.75">
      <c r="A207" s="49" t="s">
        <v>2180</v>
      </c>
      <c r="B207" s="139" t="s">
        <v>1646</v>
      </c>
      <c r="C207" s="9">
        <v>5</v>
      </c>
      <c r="D207" s="307" t="s">
        <v>3809</v>
      </c>
      <c r="E207" s="308" t="s">
        <v>3810</v>
      </c>
      <c r="F207" s="9"/>
      <c r="G207" s="9" t="s">
        <v>1639</v>
      </c>
      <c r="H207" s="9" t="s">
        <v>1256</v>
      </c>
    </row>
    <row r="208" spans="1:8" s="17" customFormat="1" ht="12.75">
      <c r="A208" s="49" t="s">
        <v>2180</v>
      </c>
      <c r="B208" s="29" t="s">
        <v>1647</v>
      </c>
      <c r="C208" s="9">
        <v>5</v>
      </c>
      <c r="D208" s="307" t="s">
        <v>3811</v>
      </c>
      <c r="E208" s="308" t="s">
        <v>3812</v>
      </c>
      <c r="F208" s="9"/>
      <c r="G208" s="9" t="s">
        <v>1639</v>
      </c>
      <c r="H208" s="9" t="s">
        <v>1256</v>
      </c>
    </row>
    <row r="209" spans="1:8" s="17" customFormat="1" ht="12.75">
      <c r="A209" s="49" t="s">
        <v>2180</v>
      </c>
      <c r="B209" s="5" t="s">
        <v>3195</v>
      </c>
      <c r="C209" s="9">
        <v>5</v>
      </c>
      <c r="D209" s="307" t="s">
        <v>3813</v>
      </c>
      <c r="E209" s="308" t="s">
        <v>3814</v>
      </c>
      <c r="F209" s="9"/>
      <c r="G209" s="9" t="s">
        <v>1639</v>
      </c>
      <c r="H209" s="9" t="s">
        <v>1256</v>
      </c>
    </row>
    <row r="210" spans="1:8" s="17" customFormat="1" ht="12.75">
      <c r="A210" s="49" t="s">
        <v>2180</v>
      </c>
      <c r="B210" s="5" t="s">
        <v>2250</v>
      </c>
      <c r="C210" s="9" t="s">
        <v>2246</v>
      </c>
      <c r="D210" s="307" t="s">
        <v>3815</v>
      </c>
      <c r="E210" s="308" t="s">
        <v>3816</v>
      </c>
      <c r="F210" s="9" t="s">
        <v>2251</v>
      </c>
      <c r="G210" s="9" t="s">
        <v>2246</v>
      </c>
      <c r="H210" s="9" t="s">
        <v>1257</v>
      </c>
    </row>
    <row r="211" spans="1:8" s="17" customFormat="1" ht="12.75">
      <c r="A211" s="49" t="s">
        <v>2180</v>
      </c>
      <c r="B211" s="5" t="s">
        <v>2248</v>
      </c>
      <c r="C211" s="9" t="s">
        <v>2246</v>
      </c>
      <c r="D211" s="307" t="s">
        <v>3817</v>
      </c>
      <c r="E211" s="308" t="s">
        <v>3818</v>
      </c>
      <c r="F211" s="9" t="s">
        <v>2249</v>
      </c>
      <c r="G211" s="9" t="s">
        <v>2246</v>
      </c>
      <c r="H211" s="9" t="s">
        <v>1257</v>
      </c>
    </row>
    <row r="212" spans="1:8" s="17" customFormat="1" ht="12.75">
      <c r="A212" s="49" t="s">
        <v>2180</v>
      </c>
      <c r="B212" s="5" t="s">
        <v>2250</v>
      </c>
      <c r="C212" s="9" t="s">
        <v>2246</v>
      </c>
      <c r="D212" s="307" t="s">
        <v>3819</v>
      </c>
      <c r="E212" s="308" t="s">
        <v>3820</v>
      </c>
      <c r="F212" s="9" t="s">
        <v>2251</v>
      </c>
      <c r="G212" s="9" t="s">
        <v>2246</v>
      </c>
      <c r="H212" s="9" t="s">
        <v>1258</v>
      </c>
    </row>
    <row r="213" spans="1:8" s="17" customFormat="1" ht="12.75">
      <c r="A213" s="49" t="s">
        <v>2180</v>
      </c>
      <c r="B213" s="5" t="s">
        <v>2248</v>
      </c>
      <c r="C213" s="9" t="s">
        <v>2246</v>
      </c>
      <c r="D213" s="307" t="s">
        <v>3821</v>
      </c>
      <c r="E213" s="308" t="s">
        <v>3822</v>
      </c>
      <c r="F213" s="9" t="s">
        <v>2249</v>
      </c>
      <c r="G213" s="9" t="s">
        <v>2246</v>
      </c>
      <c r="H213" s="9" t="s">
        <v>1258</v>
      </c>
    </row>
    <row r="214" spans="1:8" s="17" customFormat="1" ht="12.75">
      <c r="A214" s="49" t="s">
        <v>2180</v>
      </c>
      <c r="B214" s="8" t="s">
        <v>1627</v>
      </c>
      <c r="C214" s="9">
        <v>5</v>
      </c>
      <c r="D214" s="307" t="s">
        <v>3823</v>
      </c>
      <c r="E214" s="308" t="s">
        <v>3824</v>
      </c>
      <c r="F214" s="9"/>
      <c r="G214" s="9" t="s">
        <v>1639</v>
      </c>
      <c r="H214" s="9" t="s">
        <v>1226</v>
      </c>
    </row>
    <row r="215" spans="1:8" s="17" customFormat="1" ht="12.75">
      <c r="A215" s="49" t="s">
        <v>2180</v>
      </c>
      <c r="B215" s="8" t="s">
        <v>1627</v>
      </c>
      <c r="C215" s="9">
        <v>5</v>
      </c>
      <c r="D215" s="307" t="s">
        <v>3825</v>
      </c>
      <c r="E215" s="308" t="s">
        <v>3826</v>
      </c>
      <c r="F215" s="9"/>
      <c r="G215" s="9" t="s">
        <v>2252</v>
      </c>
      <c r="H215" s="9" t="s">
        <v>1226</v>
      </c>
    </row>
    <row r="216" spans="1:8" s="17" customFormat="1" ht="12.75">
      <c r="A216" s="49" t="s">
        <v>2180</v>
      </c>
      <c r="B216" s="8"/>
      <c r="C216" s="9">
        <v>5</v>
      </c>
      <c r="D216" s="184"/>
      <c r="E216" s="203"/>
      <c r="F216" s="9"/>
      <c r="G216" s="9" t="s">
        <v>3349</v>
      </c>
      <c r="H216" s="9" t="s">
        <v>1902</v>
      </c>
    </row>
    <row r="217" spans="1:8" ht="14.25" customHeight="1">
      <c r="A217" s="33"/>
      <c r="B217" s="19"/>
      <c r="C217" s="19" t="s">
        <v>404</v>
      </c>
      <c r="D217" s="20"/>
      <c r="E217" s="21"/>
      <c r="F217" s="19"/>
      <c r="G217" s="19"/>
      <c r="H217" s="19"/>
    </row>
    <row r="218" spans="1:8" ht="13.5" customHeight="1">
      <c r="A218" s="49" t="s">
        <v>2181</v>
      </c>
      <c r="B218" s="35" t="s">
        <v>2252</v>
      </c>
      <c r="C218" s="9">
        <v>5</v>
      </c>
      <c r="D218" s="307" t="s">
        <v>3827</v>
      </c>
      <c r="E218" s="308" t="s">
        <v>3828</v>
      </c>
      <c r="F218" s="15"/>
      <c r="G218" s="9" t="s">
        <v>2252</v>
      </c>
      <c r="H218" s="9" t="s">
        <v>1255</v>
      </c>
    </row>
    <row r="219" spans="1:8" ht="13.5" customHeight="1">
      <c r="A219" s="49" t="s">
        <v>2181</v>
      </c>
      <c r="B219" s="138" t="s">
        <v>3686</v>
      </c>
      <c r="C219" s="9">
        <v>5</v>
      </c>
      <c r="D219" s="307" t="s">
        <v>3829</v>
      </c>
      <c r="E219" s="308" t="s">
        <v>3830</v>
      </c>
      <c r="F219" s="15"/>
      <c r="G219" s="9" t="s">
        <v>2252</v>
      </c>
      <c r="H219" s="9" t="s">
        <v>1256</v>
      </c>
    </row>
    <row r="220" spans="1:8" ht="13.5" customHeight="1">
      <c r="A220" s="49" t="s">
        <v>2181</v>
      </c>
      <c r="B220" s="319" t="s">
        <v>3831</v>
      </c>
      <c r="C220" s="9">
        <v>5</v>
      </c>
      <c r="D220" s="307" t="s">
        <v>3832</v>
      </c>
      <c r="E220" s="308" t="s">
        <v>3833</v>
      </c>
      <c r="F220" s="9"/>
      <c r="G220" s="9" t="s">
        <v>2252</v>
      </c>
      <c r="H220" s="9" t="s">
        <v>1256</v>
      </c>
    </row>
    <row r="221" spans="1:8" ht="12.75">
      <c r="A221" s="49" t="s">
        <v>2181</v>
      </c>
      <c r="B221" s="9" t="s">
        <v>431</v>
      </c>
      <c r="C221" s="9">
        <v>5</v>
      </c>
      <c r="D221" s="307" t="s">
        <v>3834</v>
      </c>
      <c r="E221" s="308" t="s">
        <v>3835</v>
      </c>
      <c r="F221" s="15"/>
      <c r="G221" s="9" t="s">
        <v>2252</v>
      </c>
      <c r="H221" s="9" t="s">
        <v>1256</v>
      </c>
    </row>
    <row r="222" spans="1:8" ht="12.75">
      <c r="A222" s="49" t="s">
        <v>2181</v>
      </c>
      <c r="B222" s="316" t="s">
        <v>3698</v>
      </c>
      <c r="C222" s="9">
        <v>5</v>
      </c>
      <c r="D222" s="307" t="s">
        <v>3836</v>
      </c>
      <c r="E222" s="308" t="s">
        <v>3837</v>
      </c>
      <c r="F222" s="15"/>
      <c r="G222" s="9" t="s">
        <v>2252</v>
      </c>
      <c r="H222" s="9" t="s">
        <v>1256</v>
      </c>
    </row>
    <row r="223" spans="1:8" ht="12.75">
      <c r="A223" s="49" t="s">
        <v>2181</v>
      </c>
      <c r="B223" s="9" t="s">
        <v>3701</v>
      </c>
      <c r="C223" s="9">
        <v>5</v>
      </c>
      <c r="D223" s="307" t="s">
        <v>3838</v>
      </c>
      <c r="E223" s="308" t="s">
        <v>3839</v>
      </c>
      <c r="F223" s="15"/>
      <c r="G223" s="9" t="s">
        <v>2252</v>
      </c>
      <c r="H223" s="9" t="s">
        <v>1256</v>
      </c>
    </row>
    <row r="224" spans="1:8" ht="12.75">
      <c r="A224" s="49" t="s">
        <v>2181</v>
      </c>
      <c r="B224" s="9" t="s">
        <v>3704</v>
      </c>
      <c r="C224" s="9">
        <v>5</v>
      </c>
      <c r="D224" s="307" t="s">
        <v>3840</v>
      </c>
      <c r="E224" s="308" t="s">
        <v>3841</v>
      </c>
      <c r="F224" s="15"/>
      <c r="G224" s="9" t="s">
        <v>2252</v>
      </c>
      <c r="H224" s="9" t="s">
        <v>1256</v>
      </c>
    </row>
    <row r="225" spans="1:8" ht="12.75">
      <c r="A225" s="49" t="s">
        <v>2181</v>
      </c>
      <c r="B225" s="36" t="s">
        <v>3842</v>
      </c>
      <c r="C225" s="9">
        <v>5</v>
      </c>
      <c r="D225" s="307" t="s">
        <v>3843</v>
      </c>
      <c r="E225" s="308" t="s">
        <v>3844</v>
      </c>
      <c r="F225" s="15"/>
      <c r="G225" s="9" t="s">
        <v>2252</v>
      </c>
      <c r="H225" s="9" t="s">
        <v>1256</v>
      </c>
    </row>
    <row r="226" spans="1:8" ht="12.75">
      <c r="A226" s="49" t="s">
        <v>2181</v>
      </c>
      <c r="B226" s="9" t="s">
        <v>3695</v>
      </c>
      <c r="C226" s="9">
        <v>5</v>
      </c>
      <c r="D226" s="307" t="s">
        <v>3845</v>
      </c>
      <c r="E226" s="308" t="s">
        <v>3846</v>
      </c>
      <c r="F226" s="15"/>
      <c r="G226" s="9" t="s">
        <v>2252</v>
      </c>
      <c r="H226" s="9" t="s">
        <v>1256</v>
      </c>
    </row>
    <row r="227" spans="1:8" ht="12.75">
      <c r="A227" s="49" t="s">
        <v>2181</v>
      </c>
      <c r="B227" s="3" t="s">
        <v>1603</v>
      </c>
      <c r="C227" s="9">
        <v>5</v>
      </c>
      <c r="D227" s="307" t="s">
        <v>3847</v>
      </c>
      <c r="E227" s="308" t="s">
        <v>3848</v>
      </c>
      <c r="F227" s="15"/>
      <c r="G227" s="9" t="s">
        <v>2252</v>
      </c>
      <c r="H227" s="9" t="s">
        <v>1256</v>
      </c>
    </row>
    <row r="228" spans="1:8" ht="12.75">
      <c r="A228" s="49" t="s">
        <v>2181</v>
      </c>
      <c r="B228" s="35" t="s">
        <v>1639</v>
      </c>
      <c r="C228" s="9">
        <v>5</v>
      </c>
      <c r="D228" s="307" t="s">
        <v>3849</v>
      </c>
      <c r="E228" s="308" t="s">
        <v>3850</v>
      </c>
      <c r="F228" s="15"/>
      <c r="G228" s="9" t="s">
        <v>1639</v>
      </c>
      <c r="H228" s="9" t="s">
        <v>1255</v>
      </c>
    </row>
    <row r="229" spans="1:8" ht="12.75">
      <c r="A229" s="49" t="s">
        <v>2181</v>
      </c>
      <c r="B229" s="138" t="s">
        <v>3686</v>
      </c>
      <c r="C229" s="9">
        <v>5</v>
      </c>
      <c r="D229" s="307" t="s">
        <v>3851</v>
      </c>
      <c r="E229" s="308" t="s">
        <v>3852</v>
      </c>
      <c r="F229" s="9"/>
      <c r="G229" s="9" t="s">
        <v>1639</v>
      </c>
      <c r="H229" s="9" t="s">
        <v>1256</v>
      </c>
    </row>
    <row r="230" spans="1:8" ht="12.75">
      <c r="A230" s="49" t="s">
        <v>2181</v>
      </c>
      <c r="B230" s="319" t="s">
        <v>3831</v>
      </c>
      <c r="C230" s="9">
        <v>5</v>
      </c>
      <c r="D230" s="307" t="s">
        <v>3853</v>
      </c>
      <c r="E230" s="308" t="s">
        <v>3854</v>
      </c>
      <c r="F230" s="9"/>
      <c r="G230" s="9" t="s">
        <v>1639</v>
      </c>
      <c r="H230" s="9" t="s">
        <v>1256</v>
      </c>
    </row>
    <row r="231" spans="1:8" ht="12.75">
      <c r="A231" s="49" t="s">
        <v>2181</v>
      </c>
      <c r="B231" s="9" t="s">
        <v>431</v>
      </c>
      <c r="C231" s="9">
        <v>5</v>
      </c>
      <c r="D231" s="307" t="s">
        <v>3855</v>
      </c>
      <c r="E231" s="308" t="s">
        <v>3856</v>
      </c>
      <c r="F231" s="15"/>
      <c r="G231" s="9" t="s">
        <v>1639</v>
      </c>
      <c r="H231" s="9" t="s">
        <v>1256</v>
      </c>
    </row>
    <row r="232" spans="1:8" ht="12.75">
      <c r="A232" s="49" t="s">
        <v>2181</v>
      </c>
      <c r="B232" s="316" t="s">
        <v>3698</v>
      </c>
      <c r="C232" s="9">
        <v>5</v>
      </c>
      <c r="D232" s="307" t="s">
        <v>3857</v>
      </c>
      <c r="E232" s="308" t="s">
        <v>3858</v>
      </c>
      <c r="F232" s="15"/>
      <c r="G232" s="9" t="s">
        <v>1639</v>
      </c>
      <c r="H232" s="9" t="s">
        <v>1256</v>
      </c>
    </row>
    <row r="233" spans="1:8" ht="12.75">
      <c r="A233" s="49" t="s">
        <v>2181</v>
      </c>
      <c r="B233" s="9" t="s">
        <v>3701</v>
      </c>
      <c r="C233" s="9">
        <v>5</v>
      </c>
      <c r="D233" s="307" t="s">
        <v>3859</v>
      </c>
      <c r="E233" s="308" t="s">
        <v>3860</v>
      </c>
      <c r="F233" s="15"/>
      <c r="G233" s="9" t="s">
        <v>1639</v>
      </c>
      <c r="H233" s="9" t="s">
        <v>1256</v>
      </c>
    </row>
    <row r="234" spans="1:8" ht="12.75">
      <c r="A234" s="49" t="s">
        <v>2181</v>
      </c>
      <c r="B234" s="9" t="s">
        <v>3704</v>
      </c>
      <c r="C234" s="9">
        <v>5</v>
      </c>
      <c r="D234" s="307" t="s">
        <v>3861</v>
      </c>
      <c r="E234" s="308" t="s">
        <v>3862</v>
      </c>
      <c r="F234" s="15"/>
      <c r="G234" s="9" t="s">
        <v>1639</v>
      </c>
      <c r="H234" s="9" t="s">
        <v>1256</v>
      </c>
    </row>
    <row r="235" spans="1:8" ht="12.75">
      <c r="A235" s="49" t="s">
        <v>2181</v>
      </c>
      <c r="B235" s="36" t="s">
        <v>3842</v>
      </c>
      <c r="C235" s="9">
        <v>5</v>
      </c>
      <c r="D235" s="307" t="s">
        <v>3863</v>
      </c>
      <c r="E235" s="308" t="s">
        <v>3864</v>
      </c>
      <c r="F235" s="15"/>
      <c r="G235" s="9" t="s">
        <v>1639</v>
      </c>
      <c r="H235" s="9" t="s">
        <v>1256</v>
      </c>
    </row>
    <row r="236" spans="1:8" ht="12.75" customHeight="1">
      <c r="A236" s="49" t="s">
        <v>2181</v>
      </c>
      <c r="B236" s="9" t="s">
        <v>3695</v>
      </c>
      <c r="C236" s="9">
        <v>5</v>
      </c>
      <c r="D236" s="307" t="s">
        <v>3865</v>
      </c>
      <c r="E236" s="308" t="s">
        <v>3866</v>
      </c>
      <c r="F236" s="15"/>
      <c r="G236" s="9" t="s">
        <v>1639</v>
      </c>
      <c r="H236" s="9" t="s">
        <v>1256</v>
      </c>
    </row>
    <row r="237" spans="1:8" ht="12.75">
      <c r="A237" s="49" t="s">
        <v>2181</v>
      </c>
      <c r="B237" s="3" t="s">
        <v>1603</v>
      </c>
      <c r="C237" s="9">
        <v>5</v>
      </c>
      <c r="D237" s="307" t="s">
        <v>3867</v>
      </c>
      <c r="E237" s="308" t="s">
        <v>3868</v>
      </c>
      <c r="F237" s="15"/>
      <c r="G237" s="9" t="s">
        <v>1639</v>
      </c>
      <c r="H237" s="9" t="s">
        <v>1256</v>
      </c>
    </row>
    <row r="238" spans="1:8" ht="12.75">
      <c r="A238" s="49" t="s">
        <v>2181</v>
      </c>
      <c r="B238" s="9"/>
      <c r="C238" s="9" t="s">
        <v>2246</v>
      </c>
      <c r="D238" s="307" t="s">
        <v>3869</v>
      </c>
      <c r="E238" s="308" t="s">
        <v>3870</v>
      </c>
      <c r="F238" s="9" t="s">
        <v>2251</v>
      </c>
      <c r="G238" s="9" t="s">
        <v>2246</v>
      </c>
      <c r="H238" s="9" t="s">
        <v>1257</v>
      </c>
    </row>
    <row r="239" spans="1:8" ht="12.75">
      <c r="A239" s="49" t="s">
        <v>2181</v>
      </c>
      <c r="B239" s="9"/>
      <c r="C239" s="9" t="s">
        <v>2246</v>
      </c>
      <c r="D239" s="307" t="s">
        <v>3871</v>
      </c>
      <c r="E239" s="308" t="s">
        <v>3872</v>
      </c>
      <c r="F239" s="9" t="s">
        <v>2249</v>
      </c>
      <c r="G239" s="9" t="s">
        <v>2246</v>
      </c>
      <c r="H239" s="9" t="s">
        <v>1257</v>
      </c>
    </row>
    <row r="240" spans="1:8" ht="12.75">
      <c r="A240" s="49" t="s">
        <v>2181</v>
      </c>
      <c r="B240" s="9"/>
      <c r="C240" s="9" t="s">
        <v>2246</v>
      </c>
      <c r="D240" s="307" t="s">
        <v>3873</v>
      </c>
      <c r="E240" s="308" t="s">
        <v>3874</v>
      </c>
      <c r="F240" s="9" t="s">
        <v>2251</v>
      </c>
      <c r="G240" s="9" t="s">
        <v>2246</v>
      </c>
      <c r="H240" s="9" t="s">
        <v>1258</v>
      </c>
    </row>
    <row r="241" spans="1:8" ht="12.75">
      <c r="A241" s="49" t="s">
        <v>2181</v>
      </c>
      <c r="B241" s="9"/>
      <c r="C241" s="9" t="s">
        <v>2246</v>
      </c>
      <c r="D241" s="307" t="s">
        <v>3875</v>
      </c>
      <c r="E241" s="308" t="s">
        <v>3876</v>
      </c>
      <c r="F241" s="9" t="s">
        <v>2249</v>
      </c>
      <c r="G241" s="9" t="s">
        <v>2246</v>
      </c>
      <c r="H241" s="9" t="s">
        <v>1258</v>
      </c>
    </row>
    <row r="242" spans="1:8" ht="12.75">
      <c r="A242" s="49" t="s">
        <v>2181</v>
      </c>
      <c r="B242" s="35" t="s">
        <v>1627</v>
      </c>
      <c r="C242" s="9">
        <v>5</v>
      </c>
      <c r="D242" s="307" t="s">
        <v>3877</v>
      </c>
      <c r="E242" s="308" t="s">
        <v>3878</v>
      </c>
      <c r="F242" s="15"/>
      <c r="G242" s="9" t="s">
        <v>1639</v>
      </c>
      <c r="H242" s="9" t="s">
        <v>1226</v>
      </c>
    </row>
    <row r="243" spans="1:8" ht="12.75">
      <c r="A243" s="49" t="s">
        <v>2181</v>
      </c>
      <c r="B243" s="35" t="s">
        <v>1627</v>
      </c>
      <c r="C243" s="9">
        <v>5</v>
      </c>
      <c r="D243" s="307" t="s">
        <v>3879</v>
      </c>
      <c r="E243" s="308" t="s">
        <v>3880</v>
      </c>
      <c r="F243" s="15"/>
      <c r="G243" s="9" t="s">
        <v>2252</v>
      </c>
      <c r="H243" s="9" t="s">
        <v>1226</v>
      </c>
    </row>
    <row r="244" spans="1:8" ht="12.75">
      <c r="A244" s="49" t="s">
        <v>2181</v>
      </c>
      <c r="B244" s="35"/>
      <c r="C244" s="9">
        <v>5</v>
      </c>
      <c r="D244" s="184"/>
      <c r="E244" s="203"/>
      <c r="F244" s="9"/>
      <c r="G244" s="9" t="s">
        <v>2246</v>
      </c>
      <c r="H244" s="9" t="s">
        <v>1902</v>
      </c>
    </row>
    <row r="245" spans="1:8" ht="15" customHeight="1">
      <c r="A245" s="33"/>
      <c r="B245" s="19"/>
      <c r="C245" s="19" t="s">
        <v>404</v>
      </c>
      <c r="D245" s="20"/>
      <c r="E245" s="21"/>
      <c r="F245" s="19"/>
      <c r="G245" s="19"/>
      <c r="H245" s="19"/>
    </row>
    <row r="246" spans="1:8" ht="12.75">
      <c r="A246" s="49" t="s">
        <v>2186</v>
      </c>
      <c r="B246" s="35" t="s">
        <v>2252</v>
      </c>
      <c r="C246" s="9">
        <v>5</v>
      </c>
      <c r="D246" s="307" t="s">
        <v>3881</v>
      </c>
      <c r="E246" s="308" t="s">
        <v>3882</v>
      </c>
      <c r="F246" s="15"/>
      <c r="G246" s="9" t="s">
        <v>2252</v>
      </c>
      <c r="H246" s="9" t="s">
        <v>1255</v>
      </c>
    </row>
    <row r="247" spans="1:8" ht="12.75">
      <c r="A247" s="49" t="s">
        <v>2186</v>
      </c>
      <c r="B247" s="138" t="s">
        <v>3686</v>
      </c>
      <c r="C247" s="9">
        <v>5</v>
      </c>
      <c r="D247" s="307" t="s">
        <v>3883</v>
      </c>
      <c r="E247" s="308" t="s">
        <v>3884</v>
      </c>
      <c r="F247" s="9"/>
      <c r="G247" s="9" t="s">
        <v>2252</v>
      </c>
      <c r="H247" s="9" t="s">
        <v>1256</v>
      </c>
    </row>
    <row r="248" spans="1:8" ht="12.75">
      <c r="A248" s="49" t="s">
        <v>2186</v>
      </c>
      <c r="B248" s="319" t="s">
        <v>3831</v>
      </c>
      <c r="C248" s="9">
        <v>5</v>
      </c>
      <c r="D248" s="307" t="s">
        <v>3885</v>
      </c>
      <c r="E248" s="308" t="s">
        <v>3886</v>
      </c>
      <c r="F248" s="9"/>
      <c r="G248" s="9" t="s">
        <v>2252</v>
      </c>
      <c r="H248" s="9" t="s">
        <v>1256</v>
      </c>
    </row>
    <row r="249" spans="1:8" ht="12.75">
      <c r="A249" s="49" t="s">
        <v>2186</v>
      </c>
      <c r="B249" s="316" t="s">
        <v>3698</v>
      </c>
      <c r="C249" s="9">
        <v>5</v>
      </c>
      <c r="D249" s="307" t="s">
        <v>3887</v>
      </c>
      <c r="E249" s="308" t="s">
        <v>3888</v>
      </c>
      <c r="F249" s="15"/>
      <c r="G249" s="9" t="s">
        <v>2252</v>
      </c>
      <c r="H249" s="9" t="s">
        <v>1256</v>
      </c>
    </row>
    <row r="250" spans="1:8" ht="12.75">
      <c r="A250" s="49" t="s">
        <v>2186</v>
      </c>
      <c r="B250" s="9" t="s">
        <v>3695</v>
      </c>
      <c r="C250" s="9">
        <v>5</v>
      </c>
      <c r="D250" s="307" t="s">
        <v>3889</v>
      </c>
      <c r="E250" s="308" t="s">
        <v>3890</v>
      </c>
      <c r="F250" s="15"/>
      <c r="G250" s="9" t="s">
        <v>2252</v>
      </c>
      <c r="H250" s="9" t="s">
        <v>1256</v>
      </c>
    </row>
    <row r="251" spans="1:8" ht="12.75">
      <c r="A251" s="49" t="s">
        <v>2186</v>
      </c>
      <c r="B251" s="9" t="s">
        <v>3891</v>
      </c>
      <c r="C251" s="9">
        <v>5</v>
      </c>
      <c r="D251" s="307" t="s">
        <v>3892</v>
      </c>
      <c r="E251" s="308" t="s">
        <v>3893</v>
      </c>
      <c r="F251" s="15"/>
      <c r="G251" s="9" t="s">
        <v>2252</v>
      </c>
      <c r="H251" s="9" t="s">
        <v>1256</v>
      </c>
    </row>
    <row r="252" spans="1:8" ht="12.75">
      <c r="A252" s="49" t="s">
        <v>2186</v>
      </c>
      <c r="B252" s="9" t="s">
        <v>3701</v>
      </c>
      <c r="C252" s="9">
        <v>5</v>
      </c>
      <c r="D252" s="307" t="s">
        <v>3894</v>
      </c>
      <c r="E252" s="308" t="s">
        <v>3895</v>
      </c>
      <c r="F252" s="15"/>
      <c r="G252" s="9" t="s">
        <v>2252</v>
      </c>
      <c r="H252" s="9" t="s">
        <v>1256</v>
      </c>
    </row>
    <row r="253" spans="1:8" ht="12.75">
      <c r="A253" s="49" t="s">
        <v>2186</v>
      </c>
      <c r="B253" s="9" t="s">
        <v>3704</v>
      </c>
      <c r="C253" s="9">
        <v>5</v>
      </c>
      <c r="D253" s="307" t="s">
        <v>3896</v>
      </c>
      <c r="E253" s="308" t="s">
        <v>3897</v>
      </c>
      <c r="F253" s="15"/>
      <c r="G253" s="9" t="s">
        <v>2252</v>
      </c>
      <c r="H253" s="9" t="s">
        <v>1256</v>
      </c>
    </row>
    <row r="254" spans="1:8" ht="12.75">
      <c r="A254" s="49" t="s">
        <v>2186</v>
      </c>
      <c r="B254" s="3" t="s">
        <v>3689</v>
      </c>
      <c r="C254" s="9">
        <v>5</v>
      </c>
      <c r="D254" s="307" t="s">
        <v>3898</v>
      </c>
      <c r="E254" s="308" t="s">
        <v>3899</v>
      </c>
      <c r="F254" s="15"/>
      <c r="G254" s="9" t="s">
        <v>2252</v>
      </c>
      <c r="H254" s="9" t="s">
        <v>1256</v>
      </c>
    </row>
    <row r="255" spans="1:8" ht="12.75">
      <c r="A255" s="49" t="s">
        <v>2186</v>
      </c>
      <c r="B255" s="3" t="s">
        <v>2237</v>
      </c>
      <c r="C255" s="9">
        <v>5</v>
      </c>
      <c r="D255" s="307" t="s">
        <v>3900</v>
      </c>
      <c r="E255" s="308" t="s">
        <v>3901</v>
      </c>
      <c r="F255" s="15"/>
      <c r="G255" s="9" t="s">
        <v>2252</v>
      </c>
      <c r="H255" s="9" t="s">
        <v>1256</v>
      </c>
    </row>
    <row r="256" spans="1:8" ht="12.75">
      <c r="A256" s="49" t="s">
        <v>2186</v>
      </c>
      <c r="B256" s="35" t="s">
        <v>1639</v>
      </c>
      <c r="C256" s="9">
        <v>5</v>
      </c>
      <c r="D256" s="307" t="s">
        <v>3902</v>
      </c>
      <c r="E256" s="308" t="s">
        <v>3903</v>
      </c>
      <c r="F256" s="15"/>
      <c r="G256" s="9" t="s">
        <v>1639</v>
      </c>
      <c r="H256" s="9" t="s">
        <v>1255</v>
      </c>
    </row>
    <row r="257" spans="1:8" ht="12.75">
      <c r="A257" s="49" t="s">
        <v>2186</v>
      </c>
      <c r="B257" s="138" t="s">
        <v>3686</v>
      </c>
      <c r="C257" s="9">
        <v>5</v>
      </c>
      <c r="D257" s="307" t="s">
        <v>3904</v>
      </c>
      <c r="E257" s="308" t="s">
        <v>3905</v>
      </c>
      <c r="F257" s="15"/>
      <c r="G257" s="9" t="s">
        <v>1639</v>
      </c>
      <c r="H257" s="9" t="s">
        <v>1256</v>
      </c>
    </row>
    <row r="258" spans="1:8" ht="12.75">
      <c r="A258" s="49" t="s">
        <v>2186</v>
      </c>
      <c r="B258" s="319" t="s">
        <v>3831</v>
      </c>
      <c r="C258" s="9">
        <v>5</v>
      </c>
      <c r="D258" s="307" t="s">
        <v>3906</v>
      </c>
      <c r="E258" s="308" t="s">
        <v>3907</v>
      </c>
      <c r="F258" s="9"/>
      <c r="G258" s="9" t="s">
        <v>1639</v>
      </c>
      <c r="H258" s="9" t="s">
        <v>1256</v>
      </c>
    </row>
    <row r="259" spans="1:8" ht="12.75">
      <c r="A259" s="49" t="s">
        <v>2186</v>
      </c>
      <c r="B259" s="316" t="s">
        <v>3698</v>
      </c>
      <c r="C259" s="9">
        <v>5</v>
      </c>
      <c r="D259" s="307" t="s">
        <v>3908</v>
      </c>
      <c r="E259" s="308" t="s">
        <v>3909</v>
      </c>
      <c r="F259" s="9"/>
      <c r="G259" s="9" t="s">
        <v>1639</v>
      </c>
      <c r="H259" s="9" t="s">
        <v>1256</v>
      </c>
    </row>
    <row r="260" spans="1:8" ht="12.75">
      <c r="A260" s="49" t="s">
        <v>2186</v>
      </c>
      <c r="B260" s="9" t="s">
        <v>3695</v>
      </c>
      <c r="C260" s="9">
        <v>5</v>
      </c>
      <c r="D260" s="307" t="s">
        <v>3910</v>
      </c>
      <c r="E260" s="308" t="s">
        <v>3911</v>
      </c>
      <c r="F260" s="9"/>
      <c r="G260" s="9" t="s">
        <v>1639</v>
      </c>
      <c r="H260" s="9" t="s">
        <v>1256</v>
      </c>
    </row>
    <row r="261" spans="1:8" ht="12.75">
      <c r="A261" s="49" t="s">
        <v>2186</v>
      </c>
      <c r="B261" s="9" t="s">
        <v>3891</v>
      </c>
      <c r="C261" s="9">
        <v>5</v>
      </c>
      <c r="D261" s="307" t="s">
        <v>3912</v>
      </c>
      <c r="E261" s="308" t="s">
        <v>3913</v>
      </c>
      <c r="F261" s="15"/>
      <c r="G261" s="9" t="s">
        <v>1639</v>
      </c>
      <c r="H261" s="9" t="s">
        <v>1256</v>
      </c>
    </row>
    <row r="262" spans="1:8" ht="12.75">
      <c r="A262" s="49" t="s">
        <v>2186</v>
      </c>
      <c r="B262" s="9" t="s">
        <v>3701</v>
      </c>
      <c r="C262" s="9">
        <v>5</v>
      </c>
      <c r="D262" s="307" t="s">
        <v>3914</v>
      </c>
      <c r="E262" s="308" t="s">
        <v>3915</v>
      </c>
      <c r="F262" s="15"/>
      <c r="G262" s="9" t="s">
        <v>1639</v>
      </c>
      <c r="H262" s="9" t="s">
        <v>1256</v>
      </c>
    </row>
    <row r="263" spans="1:8" ht="12.75">
      <c r="A263" s="49" t="s">
        <v>2186</v>
      </c>
      <c r="B263" s="9" t="s">
        <v>3704</v>
      </c>
      <c r="C263" s="9">
        <v>5</v>
      </c>
      <c r="D263" s="307" t="s">
        <v>3916</v>
      </c>
      <c r="E263" s="308" t="s">
        <v>3917</v>
      </c>
      <c r="F263" s="15"/>
      <c r="G263" s="9" t="s">
        <v>1639</v>
      </c>
      <c r="H263" s="9" t="s">
        <v>1256</v>
      </c>
    </row>
    <row r="264" spans="1:8" ht="12.75">
      <c r="A264" s="49" t="s">
        <v>2186</v>
      </c>
      <c r="B264" s="3" t="s">
        <v>3689</v>
      </c>
      <c r="C264" s="9">
        <v>5</v>
      </c>
      <c r="D264" s="307" t="s">
        <v>3918</v>
      </c>
      <c r="E264" s="308" t="s">
        <v>3919</v>
      </c>
      <c r="F264" s="15"/>
      <c r="G264" s="9" t="s">
        <v>1639</v>
      </c>
      <c r="H264" s="9" t="s">
        <v>1256</v>
      </c>
    </row>
    <row r="265" spans="1:8" ht="12.75">
      <c r="A265" s="49" t="s">
        <v>2186</v>
      </c>
      <c r="B265" s="3" t="s">
        <v>2237</v>
      </c>
      <c r="C265" s="9">
        <v>5</v>
      </c>
      <c r="D265" s="307" t="s">
        <v>3920</v>
      </c>
      <c r="E265" s="308" t="s">
        <v>3921</v>
      </c>
      <c r="F265" s="15"/>
      <c r="G265" s="9" t="s">
        <v>1639</v>
      </c>
      <c r="H265" s="9" t="s">
        <v>1256</v>
      </c>
    </row>
    <row r="266" spans="1:10" ht="12.75">
      <c r="A266" s="49" t="s">
        <v>2186</v>
      </c>
      <c r="B266" s="5" t="s">
        <v>2250</v>
      </c>
      <c r="C266" s="5" t="s">
        <v>2246</v>
      </c>
      <c r="D266" s="307" t="s">
        <v>3922</v>
      </c>
      <c r="E266" s="308" t="s">
        <v>3923</v>
      </c>
      <c r="F266" s="5" t="s">
        <v>2251</v>
      </c>
      <c r="G266" s="5" t="s">
        <v>3349</v>
      </c>
      <c r="H266" s="5" t="s">
        <v>1257</v>
      </c>
      <c r="I266" s="113"/>
      <c r="J266" s="113"/>
    </row>
    <row r="267" spans="1:10" ht="12.75">
      <c r="A267" s="49" t="s">
        <v>2186</v>
      </c>
      <c r="B267" s="5" t="s">
        <v>2248</v>
      </c>
      <c r="C267" s="5" t="s">
        <v>2246</v>
      </c>
      <c r="D267" s="307" t="s">
        <v>3924</v>
      </c>
      <c r="E267" s="308" t="s">
        <v>3925</v>
      </c>
      <c r="F267" s="5" t="s">
        <v>2249</v>
      </c>
      <c r="G267" s="5" t="s">
        <v>3349</v>
      </c>
      <c r="H267" s="5" t="s">
        <v>1257</v>
      </c>
      <c r="I267" s="113"/>
      <c r="J267" s="113"/>
    </row>
    <row r="268" spans="1:10" ht="12.75">
      <c r="A268" s="49" t="s">
        <v>2186</v>
      </c>
      <c r="B268" s="5" t="s">
        <v>2250</v>
      </c>
      <c r="C268" s="5" t="s">
        <v>2246</v>
      </c>
      <c r="D268" s="307" t="s">
        <v>3928</v>
      </c>
      <c r="E268" s="308" t="s">
        <v>3929</v>
      </c>
      <c r="F268" s="5" t="s">
        <v>2251</v>
      </c>
      <c r="G268" s="5" t="s">
        <v>3349</v>
      </c>
      <c r="H268" s="5" t="s">
        <v>1258</v>
      </c>
      <c r="I268" s="113"/>
      <c r="J268" s="113"/>
    </row>
    <row r="269" spans="1:10" ht="12.75">
      <c r="A269" s="49" t="s">
        <v>2186</v>
      </c>
      <c r="B269" s="5" t="s">
        <v>2248</v>
      </c>
      <c r="C269" s="5" t="s">
        <v>2246</v>
      </c>
      <c r="D269" s="317" t="s">
        <v>3926</v>
      </c>
      <c r="E269" s="308" t="s">
        <v>3927</v>
      </c>
      <c r="F269" s="5" t="s">
        <v>2249</v>
      </c>
      <c r="G269" s="5" t="s">
        <v>3349</v>
      </c>
      <c r="H269" s="5" t="s">
        <v>1258</v>
      </c>
      <c r="I269" s="113"/>
      <c r="J269" s="113"/>
    </row>
    <row r="270" spans="1:8" ht="12.75">
      <c r="A270" s="49" t="s">
        <v>2186</v>
      </c>
      <c r="B270" s="9" t="s">
        <v>1627</v>
      </c>
      <c r="C270" s="9">
        <v>5</v>
      </c>
      <c r="D270" s="307" t="s">
        <v>3930</v>
      </c>
      <c r="E270" s="308" t="s">
        <v>3931</v>
      </c>
      <c r="F270" s="15"/>
      <c r="G270" s="9" t="s">
        <v>1639</v>
      </c>
      <c r="H270" s="9" t="s">
        <v>1226</v>
      </c>
    </row>
    <row r="271" spans="1:8" ht="12.75">
      <c r="A271" s="49" t="s">
        <v>2186</v>
      </c>
      <c r="B271" s="9" t="s">
        <v>1627</v>
      </c>
      <c r="C271" s="9">
        <v>5</v>
      </c>
      <c r="D271" s="307" t="s">
        <v>3932</v>
      </c>
      <c r="E271" s="308" t="s">
        <v>3933</v>
      </c>
      <c r="F271" s="15"/>
      <c r="G271" s="9" t="s">
        <v>2252</v>
      </c>
      <c r="H271" s="9" t="s">
        <v>1226</v>
      </c>
    </row>
    <row r="272" spans="1:10" ht="12.75">
      <c r="A272" s="49" t="s">
        <v>2186</v>
      </c>
      <c r="B272" s="8"/>
      <c r="C272" s="9">
        <v>5</v>
      </c>
      <c r="D272" s="184"/>
      <c r="E272" s="203"/>
      <c r="F272" s="5"/>
      <c r="G272" s="5" t="s">
        <v>2246</v>
      </c>
      <c r="H272" s="5" t="s">
        <v>1902</v>
      </c>
      <c r="I272" s="113"/>
      <c r="J272" s="113"/>
    </row>
    <row r="273" spans="1:8" ht="15" customHeight="1">
      <c r="A273" s="33"/>
      <c r="B273" s="19"/>
      <c r="C273" s="19" t="s">
        <v>404</v>
      </c>
      <c r="D273" s="20"/>
      <c r="E273" s="21"/>
      <c r="F273" s="19"/>
      <c r="G273" s="19"/>
      <c r="H273" s="19"/>
    </row>
    <row r="274" spans="1:10" ht="12.75">
      <c r="A274" s="22" t="s">
        <v>1602</v>
      </c>
      <c r="B274" s="8" t="s">
        <v>2252</v>
      </c>
      <c r="C274" s="5">
        <v>11.5</v>
      </c>
      <c r="D274" s="184" t="s">
        <v>1430</v>
      </c>
      <c r="E274" s="203" t="s">
        <v>117</v>
      </c>
      <c r="F274" s="5"/>
      <c r="G274" s="5" t="s">
        <v>2252</v>
      </c>
      <c r="H274" s="5" t="s">
        <v>1255</v>
      </c>
      <c r="I274" s="113"/>
      <c r="J274" s="113"/>
    </row>
    <row r="275" spans="1:10" ht="12.75">
      <c r="A275" s="22" t="s">
        <v>1602</v>
      </c>
      <c r="B275" s="3" t="s">
        <v>1263</v>
      </c>
      <c r="C275" s="5">
        <v>11.5</v>
      </c>
      <c r="D275" s="184" t="s">
        <v>1432</v>
      </c>
      <c r="E275" s="203" t="s">
        <v>118</v>
      </c>
      <c r="F275" s="5"/>
      <c r="G275" s="5" t="s">
        <v>2252</v>
      </c>
      <c r="H275" s="5" t="s">
        <v>1256</v>
      </c>
      <c r="I275" s="113"/>
      <c r="J275" s="113"/>
    </row>
    <row r="276" spans="1:10" ht="12.75">
      <c r="A276" s="22" t="s">
        <v>1602</v>
      </c>
      <c r="B276" s="8" t="s">
        <v>1639</v>
      </c>
      <c r="C276" s="5">
        <v>11.5</v>
      </c>
      <c r="D276" s="184" t="s">
        <v>1423</v>
      </c>
      <c r="E276" s="203" t="s">
        <v>119</v>
      </c>
      <c r="F276" s="5"/>
      <c r="G276" s="5" t="s">
        <v>1639</v>
      </c>
      <c r="H276" s="5" t="s">
        <v>1255</v>
      </c>
      <c r="I276" s="113"/>
      <c r="J276" s="113"/>
    </row>
    <row r="277" spans="1:10" ht="12.75">
      <c r="A277" s="22" t="s">
        <v>1602</v>
      </c>
      <c r="B277" s="3" t="s">
        <v>1263</v>
      </c>
      <c r="C277" s="5">
        <v>11.5</v>
      </c>
      <c r="D277" s="184" t="s">
        <v>1425</v>
      </c>
      <c r="E277" s="203" t="s">
        <v>120</v>
      </c>
      <c r="F277" s="5"/>
      <c r="G277" s="5" t="s">
        <v>1639</v>
      </c>
      <c r="H277" s="5" t="s">
        <v>1256</v>
      </c>
      <c r="I277" s="113"/>
      <c r="J277" s="113"/>
    </row>
    <row r="278" spans="1:10" ht="12.75">
      <c r="A278" s="22" t="s">
        <v>1602</v>
      </c>
      <c r="B278" s="5" t="s">
        <v>2250</v>
      </c>
      <c r="C278" s="5" t="s">
        <v>2246</v>
      </c>
      <c r="D278" s="184" t="s">
        <v>1426</v>
      </c>
      <c r="E278" s="203" t="s">
        <v>121</v>
      </c>
      <c r="F278" s="5" t="s">
        <v>2251</v>
      </c>
      <c r="G278" s="5" t="s">
        <v>3349</v>
      </c>
      <c r="H278" s="5" t="s">
        <v>1257</v>
      </c>
      <c r="I278" s="113"/>
      <c r="J278" s="113"/>
    </row>
    <row r="279" spans="1:10" ht="12.75">
      <c r="A279" s="22" t="s">
        <v>1602</v>
      </c>
      <c r="B279" s="5" t="s">
        <v>2248</v>
      </c>
      <c r="C279" s="5" t="s">
        <v>2246</v>
      </c>
      <c r="D279" s="184" t="s">
        <v>1427</v>
      </c>
      <c r="E279" s="203" t="s">
        <v>122</v>
      </c>
      <c r="F279" s="5" t="s">
        <v>2249</v>
      </c>
      <c r="G279" s="5" t="s">
        <v>3349</v>
      </c>
      <c r="H279" s="5" t="s">
        <v>1257</v>
      </c>
      <c r="I279" s="113"/>
      <c r="J279" s="113"/>
    </row>
    <row r="280" spans="1:10" ht="12.75">
      <c r="A280" s="22" t="s">
        <v>1602</v>
      </c>
      <c r="B280" s="5" t="s">
        <v>2250</v>
      </c>
      <c r="C280" s="5" t="s">
        <v>2246</v>
      </c>
      <c r="D280" s="184" t="s">
        <v>1428</v>
      </c>
      <c r="E280" s="203" t="s">
        <v>123</v>
      </c>
      <c r="F280" s="5" t="s">
        <v>2251</v>
      </c>
      <c r="G280" s="5" t="s">
        <v>3349</v>
      </c>
      <c r="H280" s="5" t="s">
        <v>1258</v>
      </c>
      <c r="I280" s="113"/>
      <c r="J280" s="113"/>
    </row>
    <row r="281" spans="1:10" ht="12.75">
      <c r="A281" s="22" t="s">
        <v>1602</v>
      </c>
      <c r="B281" s="5" t="s">
        <v>2248</v>
      </c>
      <c r="C281" s="5" t="s">
        <v>2246</v>
      </c>
      <c r="D281" s="238" t="s">
        <v>1429</v>
      </c>
      <c r="E281" s="202" t="s">
        <v>124</v>
      </c>
      <c r="F281" s="5" t="s">
        <v>2249</v>
      </c>
      <c r="G281" s="5" t="s">
        <v>3349</v>
      </c>
      <c r="H281" s="5" t="s">
        <v>1258</v>
      </c>
      <c r="I281" s="113"/>
      <c r="J281" s="113"/>
    </row>
    <row r="282" spans="1:10" ht="12.75">
      <c r="A282" s="22" t="s">
        <v>1602</v>
      </c>
      <c r="B282" s="8" t="s">
        <v>1627</v>
      </c>
      <c r="C282" s="5">
        <v>11.5</v>
      </c>
      <c r="D282" s="184" t="s">
        <v>1431</v>
      </c>
      <c r="E282" s="203" t="s">
        <v>125</v>
      </c>
      <c r="F282" s="5"/>
      <c r="G282" s="5" t="s">
        <v>2252</v>
      </c>
      <c r="H282" s="5" t="s">
        <v>1226</v>
      </c>
      <c r="I282" s="113"/>
      <c r="J282" s="113"/>
    </row>
    <row r="283" spans="1:10" ht="12.75">
      <c r="A283" s="22" t="s">
        <v>1602</v>
      </c>
      <c r="B283" s="5"/>
      <c r="C283" s="5">
        <v>11.5</v>
      </c>
      <c r="D283" s="184" t="s">
        <v>1424</v>
      </c>
      <c r="E283" s="203" t="s">
        <v>126</v>
      </c>
      <c r="F283" s="5"/>
      <c r="G283" s="5" t="s">
        <v>1639</v>
      </c>
      <c r="H283" s="5" t="s">
        <v>1226</v>
      </c>
      <c r="I283" s="113"/>
      <c r="J283" s="113"/>
    </row>
    <row r="284" spans="1:8" ht="13.5" customHeight="1">
      <c r="A284" s="33"/>
      <c r="B284" s="19"/>
      <c r="C284" s="19" t="s">
        <v>404</v>
      </c>
      <c r="D284" s="20"/>
      <c r="E284" s="21"/>
      <c r="F284" s="19"/>
      <c r="G284" s="19"/>
      <c r="H284" s="19"/>
    </row>
    <row r="285" spans="1:8" ht="12.75">
      <c r="A285" s="23" t="s">
        <v>1604</v>
      </c>
      <c r="B285" s="9" t="s">
        <v>1880</v>
      </c>
      <c r="C285" s="9" t="s">
        <v>2246</v>
      </c>
      <c r="D285" s="184" t="s">
        <v>1433</v>
      </c>
      <c r="E285" s="203" t="s">
        <v>127</v>
      </c>
      <c r="F285" s="15"/>
      <c r="G285" s="9" t="s">
        <v>2252</v>
      </c>
      <c r="H285" s="9" t="s">
        <v>1255</v>
      </c>
    </row>
    <row r="286" spans="1:8" ht="12.75">
      <c r="A286" s="23" t="s">
        <v>1604</v>
      </c>
      <c r="B286" s="9" t="s">
        <v>1881</v>
      </c>
      <c r="C286" s="9" t="s">
        <v>2246</v>
      </c>
      <c r="D286" s="238" t="s">
        <v>1434</v>
      </c>
      <c r="E286" s="202" t="s">
        <v>128</v>
      </c>
      <c r="F286" s="15"/>
      <c r="G286" s="9" t="s">
        <v>2252</v>
      </c>
      <c r="H286" s="9" t="s">
        <v>1255</v>
      </c>
    </row>
    <row r="287" spans="1:8" ht="12.75">
      <c r="A287" s="23" t="s">
        <v>1604</v>
      </c>
      <c r="B287" s="9" t="s">
        <v>1882</v>
      </c>
      <c r="C287" s="9" t="s">
        <v>2246</v>
      </c>
      <c r="D287" s="184" t="s">
        <v>1436</v>
      </c>
      <c r="E287" s="203" t="s">
        <v>129</v>
      </c>
      <c r="F287" s="15"/>
      <c r="G287" s="9" t="s">
        <v>2252</v>
      </c>
      <c r="H287" s="9" t="s">
        <v>1256</v>
      </c>
    </row>
    <row r="288" spans="1:8" ht="12.75">
      <c r="A288" s="23" t="s">
        <v>1604</v>
      </c>
      <c r="B288" s="3" t="s">
        <v>3410</v>
      </c>
      <c r="C288" s="9" t="s">
        <v>2246</v>
      </c>
      <c r="D288" s="238" t="s">
        <v>1437</v>
      </c>
      <c r="E288" s="202" t="s">
        <v>130</v>
      </c>
      <c r="F288" s="15"/>
      <c r="G288" s="9" t="s">
        <v>2252</v>
      </c>
      <c r="H288" s="9" t="s">
        <v>1256</v>
      </c>
    </row>
    <row r="289" spans="1:8" ht="12.75">
      <c r="A289" s="23" t="s">
        <v>1604</v>
      </c>
      <c r="B289" s="29" t="s">
        <v>1883</v>
      </c>
      <c r="C289" s="9" t="s">
        <v>2246</v>
      </c>
      <c r="D289" s="184" t="s">
        <v>1435</v>
      </c>
      <c r="E289" s="203" t="s">
        <v>131</v>
      </c>
      <c r="F289" s="15"/>
      <c r="G289" s="9" t="s">
        <v>2252</v>
      </c>
      <c r="H289" s="9" t="s">
        <v>1256</v>
      </c>
    </row>
    <row r="290" spans="1:8" ht="12.75">
      <c r="A290" s="23" t="s">
        <v>1604</v>
      </c>
      <c r="B290" s="9" t="s">
        <v>1884</v>
      </c>
      <c r="C290" s="9" t="s">
        <v>2246</v>
      </c>
      <c r="D290" s="184" t="s">
        <v>1438</v>
      </c>
      <c r="E290" s="203" t="s">
        <v>132</v>
      </c>
      <c r="F290" s="9" t="s">
        <v>2251</v>
      </c>
      <c r="G290" s="9" t="s">
        <v>2252</v>
      </c>
      <c r="H290" s="9" t="s">
        <v>1257</v>
      </c>
    </row>
    <row r="291" spans="1:8" ht="12.75">
      <c r="A291" s="23" t="s">
        <v>1604</v>
      </c>
      <c r="B291" s="9" t="s">
        <v>1885</v>
      </c>
      <c r="C291" s="9" t="s">
        <v>2246</v>
      </c>
      <c r="D291" s="184" t="s">
        <v>1439</v>
      </c>
      <c r="E291" s="203" t="s">
        <v>133</v>
      </c>
      <c r="F291" s="9" t="s">
        <v>2249</v>
      </c>
      <c r="G291" s="9" t="s">
        <v>2252</v>
      </c>
      <c r="H291" s="9" t="s">
        <v>1257</v>
      </c>
    </row>
    <row r="292" spans="1:8" ht="12.75">
      <c r="A292" s="23" t="s">
        <v>1604</v>
      </c>
      <c r="B292" s="9" t="s">
        <v>1886</v>
      </c>
      <c r="C292" s="9" t="s">
        <v>2246</v>
      </c>
      <c r="D292" s="238" t="s">
        <v>1440</v>
      </c>
      <c r="E292" s="202" t="s">
        <v>134</v>
      </c>
      <c r="F292" s="9" t="s">
        <v>2251</v>
      </c>
      <c r="G292" s="9" t="s">
        <v>2252</v>
      </c>
      <c r="H292" s="9" t="s">
        <v>1257</v>
      </c>
    </row>
    <row r="293" spans="1:8" ht="12.75">
      <c r="A293" s="23" t="s">
        <v>1604</v>
      </c>
      <c r="B293" s="9" t="s">
        <v>1887</v>
      </c>
      <c r="C293" s="9" t="s">
        <v>2246</v>
      </c>
      <c r="D293" s="184" t="s">
        <v>1441</v>
      </c>
      <c r="E293" s="203" t="s">
        <v>135</v>
      </c>
      <c r="F293" s="9" t="s">
        <v>2249</v>
      </c>
      <c r="G293" s="9" t="s">
        <v>2252</v>
      </c>
      <c r="H293" s="9" t="s">
        <v>1257</v>
      </c>
    </row>
    <row r="294" spans="1:8" ht="12.75">
      <c r="A294" s="23" t="s">
        <v>1604</v>
      </c>
      <c r="B294" s="9" t="s">
        <v>1884</v>
      </c>
      <c r="C294" s="9" t="s">
        <v>2246</v>
      </c>
      <c r="D294" s="238" t="s">
        <v>1442</v>
      </c>
      <c r="E294" s="202" t="s">
        <v>136</v>
      </c>
      <c r="F294" s="9" t="s">
        <v>2251</v>
      </c>
      <c r="G294" s="9" t="s">
        <v>2252</v>
      </c>
      <c r="H294" s="9" t="s">
        <v>1258</v>
      </c>
    </row>
    <row r="295" spans="1:8" ht="12.75">
      <c r="A295" s="23" t="s">
        <v>1604</v>
      </c>
      <c r="B295" s="9" t="s">
        <v>1885</v>
      </c>
      <c r="C295" s="9" t="s">
        <v>2246</v>
      </c>
      <c r="D295" s="184" t="s">
        <v>1443</v>
      </c>
      <c r="E295" s="203" t="s">
        <v>137</v>
      </c>
      <c r="F295" s="9" t="s">
        <v>2249</v>
      </c>
      <c r="G295" s="9" t="s">
        <v>2252</v>
      </c>
      <c r="H295" s="9" t="s">
        <v>1258</v>
      </c>
    </row>
    <row r="296" spans="1:8" ht="12.75">
      <c r="A296" s="23" t="s">
        <v>1604</v>
      </c>
      <c r="B296" s="9" t="s">
        <v>3402</v>
      </c>
      <c r="C296" s="9" t="s">
        <v>2246</v>
      </c>
      <c r="D296" s="184" t="s">
        <v>1444</v>
      </c>
      <c r="E296" s="203" t="s">
        <v>138</v>
      </c>
      <c r="F296" s="9" t="s">
        <v>2251</v>
      </c>
      <c r="G296" s="9" t="s">
        <v>2252</v>
      </c>
      <c r="H296" s="29" t="s">
        <v>1258</v>
      </c>
    </row>
    <row r="297" spans="1:8" ht="12.75">
      <c r="A297" s="23" t="s">
        <v>1604</v>
      </c>
      <c r="B297" s="9" t="s">
        <v>3403</v>
      </c>
      <c r="C297" s="9" t="s">
        <v>2246</v>
      </c>
      <c r="D297" s="184" t="s">
        <v>1445</v>
      </c>
      <c r="E297" s="203" t="s">
        <v>139</v>
      </c>
      <c r="F297" s="9" t="s">
        <v>2249</v>
      </c>
      <c r="G297" s="9" t="s">
        <v>2252</v>
      </c>
      <c r="H297" s="29" t="s">
        <v>1258</v>
      </c>
    </row>
    <row r="298" spans="1:8" ht="12.75">
      <c r="A298" s="23" t="s">
        <v>1604</v>
      </c>
      <c r="B298" s="35" t="s">
        <v>1627</v>
      </c>
      <c r="C298" s="9" t="s">
        <v>2246</v>
      </c>
      <c r="D298" s="184" t="s">
        <v>1446</v>
      </c>
      <c r="E298" s="203" t="s">
        <v>140</v>
      </c>
      <c r="F298" s="15"/>
      <c r="G298" s="29" t="s">
        <v>2252</v>
      </c>
      <c r="H298" s="9" t="s">
        <v>1227</v>
      </c>
    </row>
    <row r="299" spans="1:8" ht="15" customHeight="1">
      <c r="A299" s="33"/>
      <c r="B299" s="19"/>
      <c r="C299" s="19" t="s">
        <v>404</v>
      </c>
      <c r="D299" s="20"/>
      <c r="E299" s="21"/>
      <c r="F299" s="19"/>
      <c r="G299" s="19"/>
      <c r="H299" s="19"/>
    </row>
    <row r="300" spans="1:8" ht="12.75">
      <c r="A300" s="49" t="s">
        <v>2196</v>
      </c>
      <c r="B300" s="35" t="s">
        <v>2252</v>
      </c>
      <c r="C300" s="9">
        <v>11</v>
      </c>
      <c r="D300" s="317" t="s">
        <v>3934</v>
      </c>
      <c r="E300" s="308" t="s">
        <v>3935</v>
      </c>
      <c r="F300" s="15"/>
      <c r="G300" s="9" t="s">
        <v>2252</v>
      </c>
      <c r="H300" s="9" t="s">
        <v>1255</v>
      </c>
    </row>
    <row r="301" spans="1:8" ht="12.75">
      <c r="A301" s="49" t="s">
        <v>2196</v>
      </c>
      <c r="B301" s="9"/>
      <c r="C301" s="9">
        <v>11</v>
      </c>
      <c r="D301" s="317" t="s">
        <v>3936</v>
      </c>
      <c r="E301" s="308" t="s">
        <v>3937</v>
      </c>
      <c r="F301" s="15"/>
      <c r="G301" s="9" t="s">
        <v>2252</v>
      </c>
      <c r="H301" s="9" t="s">
        <v>1256</v>
      </c>
    </row>
    <row r="302" spans="1:8" ht="12.75">
      <c r="A302" s="49" t="s">
        <v>2196</v>
      </c>
      <c r="B302" s="9" t="s">
        <v>3412</v>
      </c>
      <c r="C302" s="9">
        <v>11</v>
      </c>
      <c r="D302" s="317" t="s">
        <v>3938</v>
      </c>
      <c r="E302" s="308" t="s">
        <v>3939</v>
      </c>
      <c r="F302" s="15"/>
      <c r="G302" s="9" t="s">
        <v>2252</v>
      </c>
      <c r="H302" s="9" t="s">
        <v>1256</v>
      </c>
    </row>
    <row r="303" spans="1:8" ht="12.75">
      <c r="A303" s="49" t="s">
        <v>2196</v>
      </c>
      <c r="B303" s="35" t="s">
        <v>1639</v>
      </c>
      <c r="C303" s="9">
        <v>11</v>
      </c>
      <c r="D303" s="317" t="s">
        <v>3940</v>
      </c>
      <c r="E303" s="308" t="s">
        <v>3941</v>
      </c>
      <c r="F303" s="15"/>
      <c r="G303" s="9" t="s">
        <v>1639</v>
      </c>
      <c r="H303" s="9" t="s">
        <v>1255</v>
      </c>
    </row>
    <row r="304" spans="1:8" ht="12.75">
      <c r="A304" s="49" t="s">
        <v>2196</v>
      </c>
      <c r="B304" s="9"/>
      <c r="C304" s="9">
        <v>11</v>
      </c>
      <c r="D304" s="317" t="s">
        <v>3942</v>
      </c>
      <c r="E304" s="308" t="s">
        <v>3943</v>
      </c>
      <c r="F304" s="15"/>
      <c r="G304" s="9" t="s">
        <v>1639</v>
      </c>
      <c r="H304" s="9" t="s">
        <v>1256</v>
      </c>
    </row>
    <row r="305" spans="1:8" ht="12.75">
      <c r="A305" s="49" t="s">
        <v>2196</v>
      </c>
      <c r="B305" s="9" t="s">
        <v>3412</v>
      </c>
      <c r="C305" s="9">
        <v>11</v>
      </c>
      <c r="D305" s="317" t="s">
        <v>3944</v>
      </c>
      <c r="E305" s="308" t="s">
        <v>3945</v>
      </c>
      <c r="F305" s="15"/>
      <c r="G305" s="9" t="s">
        <v>1639</v>
      </c>
      <c r="H305" s="9" t="s">
        <v>1256</v>
      </c>
    </row>
    <row r="306" spans="1:8" ht="12.75">
      <c r="A306" s="49" t="s">
        <v>2196</v>
      </c>
      <c r="B306" s="9" t="s">
        <v>2250</v>
      </c>
      <c r="C306" s="9" t="s">
        <v>2246</v>
      </c>
      <c r="D306" s="317" t="s">
        <v>3946</v>
      </c>
      <c r="E306" s="308" t="s">
        <v>3947</v>
      </c>
      <c r="F306" s="9" t="s">
        <v>2251</v>
      </c>
      <c r="G306" s="9" t="s">
        <v>2251</v>
      </c>
      <c r="H306" s="9" t="s">
        <v>2128</v>
      </c>
    </row>
    <row r="307" spans="1:8" ht="12.75">
      <c r="A307" s="49" t="s">
        <v>2196</v>
      </c>
      <c r="B307" s="9" t="s">
        <v>2248</v>
      </c>
      <c r="C307" s="9" t="s">
        <v>2246</v>
      </c>
      <c r="D307" s="317" t="s">
        <v>3948</v>
      </c>
      <c r="E307" s="308" t="s">
        <v>3949</v>
      </c>
      <c r="F307" s="9" t="s">
        <v>2249</v>
      </c>
      <c r="G307" s="9" t="s">
        <v>2249</v>
      </c>
      <c r="H307" s="9" t="s">
        <v>2128</v>
      </c>
    </row>
    <row r="308" spans="1:8" ht="12.75">
      <c r="A308" s="49" t="s">
        <v>2196</v>
      </c>
      <c r="B308" s="9" t="s">
        <v>2250</v>
      </c>
      <c r="C308" s="9" t="s">
        <v>2246</v>
      </c>
      <c r="D308" s="317" t="s">
        <v>3950</v>
      </c>
      <c r="E308" s="308" t="s">
        <v>3951</v>
      </c>
      <c r="F308" s="9" t="s">
        <v>2251</v>
      </c>
      <c r="G308" s="9" t="s">
        <v>2251</v>
      </c>
      <c r="H308" s="9" t="s">
        <v>1258</v>
      </c>
    </row>
    <row r="309" spans="1:8" ht="12.75">
      <c r="A309" s="49" t="s">
        <v>2196</v>
      </c>
      <c r="B309" s="9" t="s">
        <v>2248</v>
      </c>
      <c r="C309" s="9" t="s">
        <v>2246</v>
      </c>
      <c r="D309" s="317" t="s">
        <v>3952</v>
      </c>
      <c r="E309" s="308" t="s">
        <v>3953</v>
      </c>
      <c r="F309" s="9" t="s">
        <v>2249</v>
      </c>
      <c r="G309" s="9" t="s">
        <v>2249</v>
      </c>
      <c r="H309" s="9" t="s">
        <v>1258</v>
      </c>
    </row>
    <row r="310" spans="1:8" ht="12.75">
      <c r="A310" s="49" t="s">
        <v>2196</v>
      </c>
      <c r="B310" s="35" t="s">
        <v>1627</v>
      </c>
      <c r="C310" s="9">
        <v>11</v>
      </c>
      <c r="D310" s="317" t="s">
        <v>3954</v>
      </c>
      <c r="E310" s="308" t="s">
        <v>3955</v>
      </c>
      <c r="F310" s="15"/>
      <c r="G310" s="9" t="s">
        <v>1639</v>
      </c>
      <c r="H310" s="9" t="s">
        <v>1226</v>
      </c>
    </row>
    <row r="311" spans="1:8" ht="12.75">
      <c r="A311" s="49" t="s">
        <v>2196</v>
      </c>
      <c r="B311" s="35" t="s">
        <v>1627</v>
      </c>
      <c r="C311" s="9">
        <v>11</v>
      </c>
      <c r="D311" s="317" t="s">
        <v>3956</v>
      </c>
      <c r="E311" s="308" t="s">
        <v>3957</v>
      </c>
      <c r="F311" s="15"/>
      <c r="G311" s="9" t="s">
        <v>2252</v>
      </c>
      <c r="H311" s="9" t="s">
        <v>1226</v>
      </c>
    </row>
    <row r="312" spans="1:8" ht="12.75">
      <c r="A312" s="49" t="s">
        <v>2196</v>
      </c>
      <c r="B312" s="9"/>
      <c r="C312" s="9">
        <v>11</v>
      </c>
      <c r="D312" s="184"/>
      <c r="E312" s="203"/>
      <c r="F312" s="15"/>
      <c r="G312" s="9" t="s">
        <v>2247</v>
      </c>
      <c r="H312" s="9" t="s">
        <v>1228</v>
      </c>
    </row>
    <row r="313" spans="1:8" s="155" customFormat="1" ht="12.75">
      <c r="A313" s="154"/>
      <c r="B313" s="16"/>
      <c r="C313" s="16"/>
      <c r="D313" s="239"/>
      <c r="E313" s="204"/>
      <c r="F313" s="14"/>
      <c r="G313" s="16"/>
      <c r="H313" s="16"/>
    </row>
    <row r="314" spans="1:8" ht="12.75">
      <c r="A314" s="182" t="s">
        <v>3553</v>
      </c>
      <c r="B314" s="35" t="s">
        <v>2252</v>
      </c>
      <c r="C314" s="9">
        <v>1</v>
      </c>
      <c r="D314" s="184" t="s">
        <v>3399</v>
      </c>
      <c r="E314" s="203" t="s">
        <v>141</v>
      </c>
      <c r="F314" s="15"/>
      <c r="G314" s="9" t="s">
        <v>2252</v>
      </c>
      <c r="H314" s="9" t="s">
        <v>1255</v>
      </c>
    </row>
    <row r="315" spans="1:8" ht="12.75">
      <c r="A315" s="182" t="s">
        <v>3553</v>
      </c>
      <c r="B315" s="9"/>
      <c r="C315" s="9">
        <v>1</v>
      </c>
      <c r="D315" s="184" t="s">
        <v>1907</v>
      </c>
      <c r="E315" s="203" t="s">
        <v>142</v>
      </c>
      <c r="F315" s="15"/>
      <c r="G315" s="9" t="s">
        <v>2252</v>
      </c>
      <c r="H315" s="9"/>
    </row>
    <row r="316" spans="1:8" ht="12.75">
      <c r="A316" s="182" t="s">
        <v>3553</v>
      </c>
      <c r="B316" s="9"/>
      <c r="C316" s="9">
        <v>1</v>
      </c>
      <c r="D316" s="184" t="s">
        <v>1908</v>
      </c>
      <c r="E316" s="203" t="s">
        <v>143</v>
      </c>
      <c r="F316" s="15"/>
      <c r="G316" s="9" t="s">
        <v>2252</v>
      </c>
      <c r="H316" s="9"/>
    </row>
    <row r="317" spans="1:8" ht="12.75">
      <c r="A317" s="182" t="s">
        <v>3553</v>
      </c>
      <c r="B317" s="9"/>
      <c r="C317" s="9">
        <v>1</v>
      </c>
      <c r="D317" s="184" t="s">
        <v>1909</v>
      </c>
      <c r="E317" s="203" t="s">
        <v>144</v>
      </c>
      <c r="F317" s="15"/>
      <c r="G317" s="9" t="s">
        <v>2252</v>
      </c>
      <c r="H317" s="9"/>
    </row>
    <row r="318" spans="1:8" ht="12.75">
      <c r="A318" s="182" t="s">
        <v>3553</v>
      </c>
      <c r="B318" s="9"/>
      <c r="C318" s="9">
        <v>1</v>
      </c>
      <c r="D318" s="184" t="s">
        <v>1910</v>
      </c>
      <c r="E318" s="203" t="s">
        <v>145</v>
      </c>
      <c r="F318" s="15"/>
      <c r="G318" s="9" t="s">
        <v>2252</v>
      </c>
      <c r="H318" s="9"/>
    </row>
    <row r="319" spans="1:8" ht="12.75">
      <c r="A319" s="182" t="s">
        <v>3553</v>
      </c>
      <c r="B319" s="9"/>
      <c r="C319" s="9">
        <v>1</v>
      </c>
      <c r="D319" s="184" t="s">
        <v>1911</v>
      </c>
      <c r="E319" s="203" t="s">
        <v>146</v>
      </c>
      <c r="F319" s="15"/>
      <c r="G319" s="9" t="s">
        <v>2252</v>
      </c>
      <c r="H319" s="9"/>
    </row>
    <row r="320" spans="1:8" ht="12.75">
      <c r="A320" s="182" t="s">
        <v>3553</v>
      </c>
      <c r="B320" s="9"/>
      <c r="C320" s="9">
        <v>1</v>
      </c>
      <c r="D320" s="184" t="s">
        <v>1912</v>
      </c>
      <c r="E320" s="203" t="s">
        <v>147</v>
      </c>
      <c r="F320" s="15"/>
      <c r="G320" s="9" t="s">
        <v>2252</v>
      </c>
      <c r="H320" s="9"/>
    </row>
    <row r="321" spans="1:8" ht="12.75">
      <c r="A321" s="182" t="s">
        <v>3553</v>
      </c>
      <c r="B321" s="9"/>
      <c r="C321" s="9">
        <v>1</v>
      </c>
      <c r="D321" s="184" t="s">
        <v>1913</v>
      </c>
      <c r="E321" s="203" t="s">
        <v>148</v>
      </c>
      <c r="F321" s="15"/>
      <c r="G321" s="9" t="s">
        <v>2252</v>
      </c>
      <c r="H321" s="9"/>
    </row>
    <row r="322" spans="1:8" ht="12.75">
      <c r="A322" s="182" t="s">
        <v>3553</v>
      </c>
      <c r="B322" s="9" t="s">
        <v>2250</v>
      </c>
      <c r="C322" s="9" t="s">
        <v>2246</v>
      </c>
      <c r="D322" s="184" t="s">
        <v>1914</v>
      </c>
      <c r="E322" s="203" t="s">
        <v>149</v>
      </c>
      <c r="F322" s="9" t="s">
        <v>2251</v>
      </c>
      <c r="G322" s="9" t="s">
        <v>2251</v>
      </c>
      <c r="H322" s="9" t="s">
        <v>2128</v>
      </c>
    </row>
    <row r="323" spans="1:8" ht="12.75">
      <c r="A323" s="182" t="s">
        <v>3553</v>
      </c>
      <c r="B323" s="9" t="s">
        <v>2248</v>
      </c>
      <c r="C323" s="9" t="s">
        <v>2246</v>
      </c>
      <c r="D323" s="184" t="s">
        <v>1915</v>
      </c>
      <c r="E323" s="203" t="s">
        <v>150</v>
      </c>
      <c r="F323" s="9" t="s">
        <v>2249</v>
      </c>
      <c r="G323" s="9" t="s">
        <v>2249</v>
      </c>
      <c r="H323" s="9" t="s">
        <v>2128</v>
      </c>
    </row>
    <row r="324" spans="1:8" ht="12.75">
      <c r="A324" s="182" t="s">
        <v>3553</v>
      </c>
      <c r="B324" s="9" t="s">
        <v>2250</v>
      </c>
      <c r="C324" s="9" t="s">
        <v>2246</v>
      </c>
      <c r="D324" s="184" t="s">
        <v>1916</v>
      </c>
      <c r="E324" s="203" t="s">
        <v>151</v>
      </c>
      <c r="F324" s="9" t="s">
        <v>2251</v>
      </c>
      <c r="G324" s="9" t="s">
        <v>2251</v>
      </c>
      <c r="H324" s="9" t="s">
        <v>1258</v>
      </c>
    </row>
    <row r="325" spans="1:8" ht="12.75">
      <c r="A325" s="182" t="s">
        <v>3553</v>
      </c>
      <c r="B325" s="9" t="s">
        <v>2248</v>
      </c>
      <c r="C325" s="9" t="s">
        <v>2246</v>
      </c>
      <c r="D325" s="184" t="s">
        <v>1917</v>
      </c>
      <c r="E325" s="203" t="s">
        <v>152</v>
      </c>
      <c r="F325" s="9" t="s">
        <v>2249</v>
      </c>
      <c r="G325" s="9" t="s">
        <v>2249</v>
      </c>
      <c r="H325" s="9" t="s">
        <v>1258</v>
      </c>
    </row>
    <row r="326" spans="1:8" ht="12.75">
      <c r="A326" s="182" t="s">
        <v>3553</v>
      </c>
      <c r="B326" s="35" t="s">
        <v>1627</v>
      </c>
      <c r="C326" s="9"/>
      <c r="D326" s="184" t="s">
        <v>3400</v>
      </c>
      <c r="E326" s="203" t="s">
        <v>153</v>
      </c>
      <c r="F326" s="15"/>
      <c r="G326" s="9" t="s">
        <v>2252</v>
      </c>
      <c r="H326" s="9" t="s">
        <v>1226</v>
      </c>
    </row>
    <row r="327" spans="1:8" ht="15" customHeight="1">
      <c r="A327" s="33"/>
      <c r="B327" s="19"/>
      <c r="C327" s="19" t="s">
        <v>404</v>
      </c>
      <c r="D327" s="20"/>
      <c r="E327" s="21"/>
      <c r="F327" s="19"/>
      <c r="G327" s="19"/>
      <c r="H327" s="19"/>
    </row>
    <row r="328" spans="1:8" ht="12.75">
      <c r="A328" s="49" t="s">
        <v>2201</v>
      </c>
      <c r="B328" s="35" t="s">
        <v>2252</v>
      </c>
      <c r="C328" s="9">
        <v>11</v>
      </c>
      <c r="D328" s="307" t="s">
        <v>3958</v>
      </c>
      <c r="E328" s="308" t="s">
        <v>3959</v>
      </c>
      <c r="F328" s="15"/>
      <c r="G328" s="9" t="s">
        <v>2252</v>
      </c>
      <c r="H328" s="9" t="s">
        <v>1255</v>
      </c>
    </row>
    <row r="329" spans="1:8" ht="12.75">
      <c r="A329" s="49" t="s">
        <v>2201</v>
      </c>
      <c r="B329" s="9"/>
      <c r="C329" s="9">
        <v>11</v>
      </c>
      <c r="D329" s="307" t="s">
        <v>3960</v>
      </c>
      <c r="E329" s="308" t="s">
        <v>3961</v>
      </c>
      <c r="F329" s="15"/>
      <c r="G329" s="9" t="s">
        <v>2252</v>
      </c>
      <c r="H329" s="9" t="s">
        <v>1256</v>
      </c>
    </row>
    <row r="330" spans="1:8" ht="12.75">
      <c r="A330" s="49" t="s">
        <v>2201</v>
      </c>
      <c r="B330" s="35" t="s">
        <v>1639</v>
      </c>
      <c r="C330" s="9">
        <v>11</v>
      </c>
      <c r="D330" s="307" t="s">
        <v>3962</v>
      </c>
      <c r="E330" s="308" t="s">
        <v>3963</v>
      </c>
      <c r="F330" s="15"/>
      <c r="G330" s="9" t="s">
        <v>1639</v>
      </c>
      <c r="H330" s="9" t="s">
        <v>1255</v>
      </c>
    </row>
    <row r="331" spans="1:8" ht="12.75">
      <c r="A331" s="49" t="s">
        <v>2201</v>
      </c>
      <c r="B331" s="9"/>
      <c r="C331" s="9">
        <v>11</v>
      </c>
      <c r="D331" s="307" t="s">
        <v>3964</v>
      </c>
      <c r="E331" s="308" t="s">
        <v>3965</v>
      </c>
      <c r="F331" s="15"/>
      <c r="G331" s="9" t="s">
        <v>1639</v>
      </c>
      <c r="H331" s="9" t="s">
        <v>1256</v>
      </c>
    </row>
    <row r="332" spans="1:8" ht="12.75">
      <c r="A332" s="49" t="s">
        <v>2201</v>
      </c>
      <c r="B332" s="9" t="s">
        <v>2250</v>
      </c>
      <c r="C332" s="9" t="s">
        <v>2246</v>
      </c>
      <c r="D332" s="307" t="s">
        <v>3966</v>
      </c>
      <c r="E332" s="308" t="s">
        <v>3967</v>
      </c>
      <c r="F332" s="9" t="s">
        <v>2251</v>
      </c>
      <c r="G332" s="9" t="s">
        <v>2251</v>
      </c>
      <c r="H332" s="9" t="s">
        <v>1257</v>
      </c>
    </row>
    <row r="333" spans="1:8" ht="12.75">
      <c r="A333" s="49" t="s">
        <v>2201</v>
      </c>
      <c r="B333" s="9" t="s">
        <v>2248</v>
      </c>
      <c r="C333" s="9" t="s">
        <v>2246</v>
      </c>
      <c r="D333" s="307" t="s">
        <v>3968</v>
      </c>
      <c r="E333" s="308" t="s">
        <v>3969</v>
      </c>
      <c r="F333" s="9" t="s">
        <v>2249</v>
      </c>
      <c r="G333" s="9" t="s">
        <v>2249</v>
      </c>
      <c r="H333" s="9" t="s">
        <v>1257</v>
      </c>
    </row>
    <row r="334" spans="1:8" ht="12.75">
      <c r="A334" s="49" t="s">
        <v>2201</v>
      </c>
      <c r="B334" s="9" t="s">
        <v>2250</v>
      </c>
      <c r="C334" s="9" t="s">
        <v>2246</v>
      </c>
      <c r="D334" s="307" t="s">
        <v>3970</v>
      </c>
      <c r="E334" s="308" t="s">
        <v>3971</v>
      </c>
      <c r="F334" s="9" t="s">
        <v>2251</v>
      </c>
      <c r="G334" s="9" t="s">
        <v>2251</v>
      </c>
      <c r="H334" s="9" t="s">
        <v>1258</v>
      </c>
    </row>
    <row r="335" spans="1:8" ht="12.75">
      <c r="A335" s="49" t="s">
        <v>2201</v>
      </c>
      <c r="B335" s="9" t="s">
        <v>2248</v>
      </c>
      <c r="C335" s="9" t="s">
        <v>2246</v>
      </c>
      <c r="D335" s="307" t="s">
        <v>3972</v>
      </c>
      <c r="E335" s="308" t="s">
        <v>3973</v>
      </c>
      <c r="F335" s="9" t="s">
        <v>2249</v>
      </c>
      <c r="G335" s="9" t="s">
        <v>2249</v>
      </c>
      <c r="H335" s="9" t="s">
        <v>1258</v>
      </c>
    </row>
    <row r="336" spans="1:8" ht="12.75">
      <c r="A336" s="49" t="s">
        <v>2201</v>
      </c>
      <c r="B336" s="35" t="s">
        <v>1627</v>
      </c>
      <c r="C336" s="9">
        <v>11</v>
      </c>
      <c r="D336" s="307" t="s">
        <v>3974</v>
      </c>
      <c r="E336" s="308" t="s">
        <v>3975</v>
      </c>
      <c r="F336" s="15"/>
      <c r="G336" s="9" t="s">
        <v>1639</v>
      </c>
      <c r="H336" s="9" t="s">
        <v>1226</v>
      </c>
    </row>
    <row r="337" spans="1:8" ht="12.75">
      <c r="A337" s="49" t="s">
        <v>2201</v>
      </c>
      <c r="B337" s="35" t="s">
        <v>1627</v>
      </c>
      <c r="C337" s="9">
        <v>11</v>
      </c>
      <c r="D337" s="317" t="s">
        <v>3976</v>
      </c>
      <c r="E337" s="308" t="s">
        <v>3977</v>
      </c>
      <c r="F337" s="15"/>
      <c r="G337" s="9" t="s">
        <v>2252</v>
      </c>
      <c r="H337" s="9" t="s">
        <v>1226</v>
      </c>
    </row>
    <row r="338" spans="1:8" ht="12.75">
      <c r="A338" s="49" t="s">
        <v>2201</v>
      </c>
      <c r="B338" s="9"/>
      <c r="C338" s="9">
        <v>11</v>
      </c>
      <c r="D338" s="184"/>
      <c r="E338" s="203"/>
      <c r="F338" s="15"/>
      <c r="G338" s="9" t="s">
        <v>2247</v>
      </c>
      <c r="H338" s="9" t="s">
        <v>1902</v>
      </c>
    </row>
    <row r="339" spans="1:8" ht="15" customHeight="1">
      <c r="A339" s="33"/>
      <c r="B339" s="19"/>
      <c r="C339" s="19" t="s">
        <v>404</v>
      </c>
      <c r="D339" s="20"/>
      <c r="E339" s="21"/>
      <c r="F339" s="19"/>
      <c r="G339" s="19"/>
      <c r="H339" s="19"/>
    </row>
    <row r="340" spans="1:8" ht="12.75">
      <c r="A340" s="49" t="s">
        <v>2206</v>
      </c>
      <c r="B340" s="35" t="s">
        <v>2252</v>
      </c>
      <c r="C340" s="9">
        <v>11</v>
      </c>
      <c r="D340" s="307" t="s">
        <v>3978</v>
      </c>
      <c r="E340" s="308" t="s">
        <v>3979</v>
      </c>
      <c r="F340" s="15"/>
      <c r="G340" s="9" t="s">
        <v>2252</v>
      </c>
      <c r="H340" s="9" t="s">
        <v>1255</v>
      </c>
    </row>
    <row r="341" spans="1:8" ht="12.75">
      <c r="A341" s="49" t="s">
        <v>2206</v>
      </c>
      <c r="B341" s="9"/>
      <c r="C341" s="9">
        <v>11</v>
      </c>
      <c r="D341" s="307" t="s">
        <v>3980</v>
      </c>
      <c r="E341" s="308" t="s">
        <v>3981</v>
      </c>
      <c r="F341" s="15"/>
      <c r="G341" s="9" t="s">
        <v>2252</v>
      </c>
      <c r="H341" s="9" t="s">
        <v>1256</v>
      </c>
    </row>
    <row r="342" spans="1:8" ht="12.75">
      <c r="A342" s="49" t="s">
        <v>2206</v>
      </c>
      <c r="B342" s="35" t="s">
        <v>1639</v>
      </c>
      <c r="C342" s="9">
        <v>11</v>
      </c>
      <c r="D342" s="307" t="s">
        <v>3982</v>
      </c>
      <c r="E342" s="308" t="s">
        <v>3983</v>
      </c>
      <c r="F342" s="15"/>
      <c r="G342" s="9" t="s">
        <v>1639</v>
      </c>
      <c r="H342" s="9" t="s">
        <v>1255</v>
      </c>
    </row>
    <row r="343" spans="1:8" ht="12.75">
      <c r="A343" s="49" t="s">
        <v>2206</v>
      </c>
      <c r="B343" s="9"/>
      <c r="C343" s="9">
        <v>11</v>
      </c>
      <c r="D343" s="307" t="s">
        <v>3984</v>
      </c>
      <c r="E343" s="308" t="s">
        <v>3985</v>
      </c>
      <c r="F343" s="15"/>
      <c r="G343" s="9" t="s">
        <v>1639</v>
      </c>
      <c r="H343" s="9" t="s">
        <v>1256</v>
      </c>
    </row>
    <row r="344" spans="1:8" ht="12.75">
      <c r="A344" s="49" t="s">
        <v>2206</v>
      </c>
      <c r="B344" s="9" t="s">
        <v>2250</v>
      </c>
      <c r="C344" s="9" t="s">
        <v>2246</v>
      </c>
      <c r="D344" s="307" t="s">
        <v>3986</v>
      </c>
      <c r="E344" s="308" t="s">
        <v>3987</v>
      </c>
      <c r="F344" s="9" t="s">
        <v>2251</v>
      </c>
      <c r="G344" s="9" t="s">
        <v>2246</v>
      </c>
      <c r="H344" s="9" t="s">
        <v>1257</v>
      </c>
    </row>
    <row r="345" spans="1:8" ht="12.75">
      <c r="A345" s="49" t="s">
        <v>2206</v>
      </c>
      <c r="B345" s="9" t="s">
        <v>2248</v>
      </c>
      <c r="C345" s="9" t="s">
        <v>2246</v>
      </c>
      <c r="D345" s="307" t="s">
        <v>3988</v>
      </c>
      <c r="E345" s="308" t="s">
        <v>3989</v>
      </c>
      <c r="F345" s="9" t="s">
        <v>2249</v>
      </c>
      <c r="G345" s="9" t="s">
        <v>2246</v>
      </c>
      <c r="H345" s="9" t="s">
        <v>1257</v>
      </c>
    </row>
    <row r="346" spans="1:8" ht="12.75">
      <c r="A346" s="49" t="s">
        <v>2206</v>
      </c>
      <c r="B346" s="9" t="s">
        <v>2250</v>
      </c>
      <c r="C346" s="9" t="s">
        <v>2246</v>
      </c>
      <c r="D346" s="307" t="s">
        <v>3990</v>
      </c>
      <c r="E346" s="308" t="s">
        <v>3991</v>
      </c>
      <c r="F346" s="9" t="s">
        <v>2251</v>
      </c>
      <c r="G346" s="9" t="s">
        <v>2246</v>
      </c>
      <c r="H346" s="9" t="s">
        <v>1258</v>
      </c>
    </row>
    <row r="347" spans="1:8" ht="12.75">
      <c r="A347" s="49" t="s">
        <v>2206</v>
      </c>
      <c r="B347" s="9" t="s">
        <v>2248</v>
      </c>
      <c r="C347" s="9" t="s">
        <v>2246</v>
      </c>
      <c r="D347" s="307" t="s">
        <v>3992</v>
      </c>
      <c r="E347" s="308" t="s">
        <v>3993</v>
      </c>
      <c r="F347" s="9" t="s">
        <v>2249</v>
      </c>
      <c r="G347" s="9" t="s">
        <v>2246</v>
      </c>
      <c r="H347" s="9" t="s">
        <v>1258</v>
      </c>
    </row>
    <row r="348" spans="1:8" ht="12.75">
      <c r="A348" s="49" t="s">
        <v>2206</v>
      </c>
      <c r="B348" s="35" t="s">
        <v>1627</v>
      </c>
      <c r="C348" s="9">
        <v>11</v>
      </c>
      <c r="D348" s="307" t="s">
        <v>3994</v>
      </c>
      <c r="E348" s="308" t="s">
        <v>3995</v>
      </c>
      <c r="F348" s="15"/>
      <c r="G348" s="9" t="s">
        <v>1639</v>
      </c>
      <c r="H348" s="9" t="s">
        <v>1226</v>
      </c>
    </row>
    <row r="349" spans="1:8" ht="12.75">
      <c r="A349" s="49" t="s">
        <v>2206</v>
      </c>
      <c r="B349" s="9"/>
      <c r="C349" s="9">
        <v>11</v>
      </c>
      <c r="D349" s="307" t="s">
        <v>3996</v>
      </c>
      <c r="E349" s="308" t="s">
        <v>3997</v>
      </c>
      <c r="F349" s="15"/>
      <c r="G349" s="9" t="s">
        <v>2252</v>
      </c>
      <c r="H349" s="9" t="s">
        <v>1226</v>
      </c>
    </row>
    <row r="350" spans="1:8" ht="12.75">
      <c r="A350" s="49" t="s">
        <v>2206</v>
      </c>
      <c r="B350" s="9"/>
      <c r="C350" s="9">
        <v>11</v>
      </c>
      <c r="D350" s="184"/>
      <c r="E350" s="203"/>
      <c r="F350" s="15"/>
      <c r="G350" s="9" t="s">
        <v>2247</v>
      </c>
      <c r="H350" s="9" t="s">
        <v>1902</v>
      </c>
    </row>
    <row r="351" spans="1:8" ht="15" customHeight="1">
      <c r="A351" s="33"/>
      <c r="B351" s="19"/>
      <c r="C351" s="19" t="s">
        <v>404</v>
      </c>
      <c r="D351" s="20"/>
      <c r="E351" s="21"/>
      <c r="F351" s="19"/>
      <c r="G351" s="19"/>
      <c r="H351" s="19"/>
    </row>
    <row r="352" spans="1:10" ht="12.75">
      <c r="A352" s="22" t="s">
        <v>3998</v>
      </c>
      <c r="B352" s="5"/>
      <c r="C352" s="5">
        <v>4</v>
      </c>
      <c r="D352" s="307" t="s">
        <v>3999</v>
      </c>
      <c r="E352" s="308" t="s">
        <v>4000</v>
      </c>
      <c r="F352" s="5"/>
      <c r="G352" s="5" t="s">
        <v>2247</v>
      </c>
      <c r="H352" s="5" t="s">
        <v>1255</v>
      </c>
      <c r="I352" s="113"/>
      <c r="J352" s="113"/>
    </row>
    <row r="353" spans="1:10" ht="12.75">
      <c r="A353" s="22" t="s">
        <v>3998</v>
      </c>
      <c r="B353" s="5"/>
      <c r="C353" s="5">
        <v>4</v>
      </c>
      <c r="D353" s="307" t="s">
        <v>4001</v>
      </c>
      <c r="E353" s="308" t="s">
        <v>4002</v>
      </c>
      <c r="F353" s="5"/>
      <c r="G353" s="5" t="s">
        <v>2247</v>
      </c>
      <c r="H353" s="5" t="s">
        <v>1256</v>
      </c>
      <c r="I353" s="113"/>
      <c r="J353" s="113"/>
    </row>
    <row r="354" spans="1:10" ht="12.75">
      <c r="A354" s="22" t="s">
        <v>3998</v>
      </c>
      <c r="B354" s="5" t="s">
        <v>2250</v>
      </c>
      <c r="C354" s="5" t="s">
        <v>2246</v>
      </c>
      <c r="D354" s="184" t="s">
        <v>1447</v>
      </c>
      <c r="E354" s="203" t="s">
        <v>154</v>
      </c>
      <c r="F354" s="5" t="s">
        <v>2251</v>
      </c>
      <c r="G354" s="5" t="s">
        <v>3349</v>
      </c>
      <c r="H354" s="5" t="s">
        <v>1257</v>
      </c>
      <c r="I354" s="113"/>
      <c r="J354" s="113"/>
    </row>
    <row r="355" spans="1:10" ht="12.75">
      <c r="A355" s="22" t="s">
        <v>3998</v>
      </c>
      <c r="B355" s="5" t="s">
        <v>2248</v>
      </c>
      <c r="C355" s="5" t="s">
        <v>2246</v>
      </c>
      <c r="D355" s="184" t="s">
        <v>1448</v>
      </c>
      <c r="E355" s="203" t="s">
        <v>155</v>
      </c>
      <c r="F355" s="5" t="s">
        <v>2249</v>
      </c>
      <c r="G355" s="5" t="s">
        <v>3349</v>
      </c>
      <c r="H355" s="5" t="s">
        <v>1257</v>
      </c>
      <c r="I355" s="113"/>
      <c r="J355" s="113"/>
    </row>
    <row r="356" spans="1:10" ht="12.75">
      <c r="A356" s="22" t="s">
        <v>3998</v>
      </c>
      <c r="B356" s="5" t="s">
        <v>2250</v>
      </c>
      <c r="C356" s="5" t="s">
        <v>2246</v>
      </c>
      <c r="D356" s="184" t="s">
        <v>1449</v>
      </c>
      <c r="E356" s="203" t="s">
        <v>156</v>
      </c>
      <c r="F356" s="5" t="s">
        <v>2251</v>
      </c>
      <c r="G356" s="5" t="s">
        <v>3349</v>
      </c>
      <c r="H356" s="5" t="s">
        <v>1258</v>
      </c>
      <c r="I356" s="113"/>
      <c r="J356" s="113"/>
    </row>
    <row r="357" spans="1:10" ht="12.75">
      <c r="A357" s="22" t="s">
        <v>3998</v>
      </c>
      <c r="B357" s="5" t="s">
        <v>2248</v>
      </c>
      <c r="C357" s="5" t="s">
        <v>2246</v>
      </c>
      <c r="D357" s="238" t="s">
        <v>3451</v>
      </c>
      <c r="E357" s="202" t="s">
        <v>157</v>
      </c>
      <c r="F357" s="5" t="s">
        <v>2249</v>
      </c>
      <c r="G357" s="5" t="s">
        <v>3349</v>
      </c>
      <c r="H357" s="5" t="s">
        <v>1258</v>
      </c>
      <c r="I357" s="113"/>
      <c r="J357" s="113"/>
    </row>
    <row r="358" spans="1:10" ht="12.75">
      <c r="A358" s="22" t="s">
        <v>3998</v>
      </c>
      <c r="B358" s="8" t="s">
        <v>1627</v>
      </c>
      <c r="C358" s="5">
        <v>4</v>
      </c>
      <c r="D358" s="307" t="s">
        <v>4003</v>
      </c>
      <c r="E358" s="308" t="s">
        <v>4004</v>
      </c>
      <c r="F358" s="5"/>
      <c r="G358" s="5" t="s">
        <v>2247</v>
      </c>
      <c r="H358" s="5" t="s">
        <v>1226</v>
      </c>
      <c r="I358" s="113"/>
      <c r="J358" s="113"/>
    </row>
    <row r="359" spans="1:8" ht="13.5" customHeight="1">
      <c r="A359" s="33"/>
      <c r="B359" s="19"/>
      <c r="C359" s="19" t="s">
        <v>404</v>
      </c>
      <c r="D359" s="20"/>
      <c r="E359" s="21"/>
      <c r="F359" s="19"/>
      <c r="G359" s="19"/>
      <c r="H359" s="19"/>
    </row>
    <row r="360" spans="1:10" ht="12.75">
      <c r="A360" s="114" t="s">
        <v>2494</v>
      </c>
      <c r="B360" s="115"/>
      <c r="C360" s="115">
        <v>4</v>
      </c>
      <c r="D360" s="307" t="s">
        <v>4005</v>
      </c>
      <c r="E360" s="308" t="s">
        <v>591</v>
      </c>
      <c r="F360" s="115"/>
      <c r="G360" s="115" t="s">
        <v>2247</v>
      </c>
      <c r="H360" s="115" t="s">
        <v>1255</v>
      </c>
      <c r="I360" s="113"/>
      <c r="J360" s="113"/>
    </row>
    <row r="361" spans="1:10" ht="12.75">
      <c r="A361" s="114" t="s">
        <v>2494</v>
      </c>
      <c r="B361" s="290" t="s">
        <v>592</v>
      </c>
      <c r="C361" s="115">
        <v>4</v>
      </c>
      <c r="D361" s="307" t="s">
        <v>593</v>
      </c>
      <c r="E361" s="308" t="s">
        <v>594</v>
      </c>
      <c r="F361" s="115"/>
      <c r="G361" s="115" t="s">
        <v>2247</v>
      </c>
      <c r="H361" s="115" t="s">
        <v>1256</v>
      </c>
      <c r="I361" s="113"/>
      <c r="J361" s="113"/>
    </row>
    <row r="362" spans="1:10" ht="12.75">
      <c r="A362" s="114" t="s">
        <v>2494</v>
      </c>
      <c r="B362" s="9" t="s">
        <v>1060</v>
      </c>
      <c r="C362" s="115">
        <v>4</v>
      </c>
      <c r="D362" s="307" t="s">
        <v>595</v>
      </c>
      <c r="E362" s="308" t="s">
        <v>596</v>
      </c>
      <c r="F362" s="115"/>
      <c r="G362" s="115" t="s">
        <v>2247</v>
      </c>
      <c r="H362" s="115" t="s">
        <v>1256</v>
      </c>
      <c r="I362" s="113"/>
      <c r="J362" s="113"/>
    </row>
    <row r="363" spans="1:10" ht="12.75">
      <c r="A363" s="114" t="s">
        <v>2494</v>
      </c>
      <c r="B363" s="9" t="s">
        <v>3998</v>
      </c>
      <c r="C363" s="115">
        <v>4</v>
      </c>
      <c r="D363" s="307" t="s">
        <v>597</v>
      </c>
      <c r="E363" s="308" t="s">
        <v>598</v>
      </c>
      <c r="F363" s="115"/>
      <c r="G363" s="115" t="s">
        <v>2247</v>
      </c>
      <c r="H363" s="115" t="s">
        <v>1256</v>
      </c>
      <c r="I363" s="113"/>
      <c r="J363" s="113"/>
    </row>
    <row r="364" spans="1:10" s="362" customFormat="1" ht="12.75">
      <c r="A364" s="357" t="s">
        <v>2494</v>
      </c>
      <c r="B364" s="358" t="s">
        <v>2250</v>
      </c>
      <c r="C364" s="358" t="s">
        <v>2246</v>
      </c>
      <c r="D364" s="359" t="s">
        <v>3452</v>
      </c>
      <c r="E364" s="360" t="s">
        <v>158</v>
      </c>
      <c r="F364" s="358" t="s">
        <v>2251</v>
      </c>
      <c r="G364" s="358" t="s">
        <v>2246</v>
      </c>
      <c r="H364" s="358" t="s">
        <v>1257</v>
      </c>
      <c r="I364" s="361"/>
      <c r="J364" s="361"/>
    </row>
    <row r="365" spans="1:10" s="362" customFormat="1" ht="12.75">
      <c r="A365" s="357" t="s">
        <v>2494</v>
      </c>
      <c r="B365" s="358" t="s">
        <v>2248</v>
      </c>
      <c r="C365" s="358" t="s">
        <v>2246</v>
      </c>
      <c r="D365" s="359" t="s">
        <v>3453</v>
      </c>
      <c r="E365" s="360" t="s">
        <v>159</v>
      </c>
      <c r="F365" s="358" t="s">
        <v>2249</v>
      </c>
      <c r="G365" s="358" t="s">
        <v>2246</v>
      </c>
      <c r="H365" s="358" t="s">
        <v>1257</v>
      </c>
      <c r="I365" s="361"/>
      <c r="J365" s="361"/>
    </row>
    <row r="366" spans="1:10" s="362" customFormat="1" ht="12.75">
      <c r="A366" s="357" t="s">
        <v>2494</v>
      </c>
      <c r="B366" s="358" t="s">
        <v>2250</v>
      </c>
      <c r="C366" s="358" t="s">
        <v>2246</v>
      </c>
      <c r="D366" s="359" t="s">
        <v>3454</v>
      </c>
      <c r="E366" s="360" t="s">
        <v>160</v>
      </c>
      <c r="F366" s="358" t="s">
        <v>2251</v>
      </c>
      <c r="G366" s="358" t="s">
        <v>2246</v>
      </c>
      <c r="H366" s="358" t="s">
        <v>1258</v>
      </c>
      <c r="I366" s="361"/>
      <c r="J366" s="361"/>
    </row>
    <row r="367" spans="1:10" s="362" customFormat="1" ht="12.75">
      <c r="A367" s="357" t="s">
        <v>2494</v>
      </c>
      <c r="B367" s="358" t="s">
        <v>2248</v>
      </c>
      <c r="C367" s="358" t="s">
        <v>2246</v>
      </c>
      <c r="D367" s="359" t="s">
        <v>3455</v>
      </c>
      <c r="E367" s="360" t="s">
        <v>161</v>
      </c>
      <c r="F367" s="358" t="s">
        <v>2249</v>
      </c>
      <c r="G367" s="358" t="s">
        <v>2246</v>
      </c>
      <c r="H367" s="358" t="s">
        <v>1258</v>
      </c>
      <c r="I367" s="361"/>
      <c r="J367" s="361"/>
    </row>
    <row r="368" spans="1:10" ht="12.75">
      <c r="A368" s="114" t="s">
        <v>2494</v>
      </c>
      <c r="B368" s="178" t="s">
        <v>1627</v>
      </c>
      <c r="C368" s="115">
        <v>4</v>
      </c>
      <c r="D368" s="307" t="s">
        <v>599</v>
      </c>
      <c r="E368" s="308" t="s">
        <v>600</v>
      </c>
      <c r="F368" s="115"/>
      <c r="G368" s="115" t="s">
        <v>2247</v>
      </c>
      <c r="H368" s="115" t="s">
        <v>1226</v>
      </c>
      <c r="I368" s="113"/>
      <c r="J368" s="113"/>
    </row>
    <row r="369" spans="1:8" ht="13.5" customHeight="1">
      <c r="A369" s="33"/>
      <c r="B369" s="19"/>
      <c r="C369" s="19" t="s">
        <v>404</v>
      </c>
      <c r="D369" s="20"/>
      <c r="E369" s="21"/>
      <c r="F369" s="19"/>
      <c r="G369" s="19"/>
      <c r="H369" s="19"/>
    </row>
    <row r="370" spans="1:10" ht="12.75">
      <c r="A370" s="114" t="s">
        <v>1041</v>
      </c>
      <c r="B370" s="115"/>
      <c r="C370" s="115">
        <v>1</v>
      </c>
      <c r="D370" s="307" t="s">
        <v>601</v>
      </c>
      <c r="E370" s="308" t="s">
        <v>602</v>
      </c>
      <c r="F370" s="115"/>
      <c r="G370" s="115" t="s">
        <v>2247</v>
      </c>
      <c r="H370" s="115" t="s">
        <v>1255</v>
      </c>
      <c r="I370" s="113"/>
      <c r="J370" s="113"/>
    </row>
    <row r="371" spans="1:10" ht="12.75">
      <c r="A371" s="114" t="s">
        <v>1041</v>
      </c>
      <c r="B371" s="3" t="s">
        <v>2250</v>
      </c>
      <c r="C371" s="115" t="s">
        <v>2246</v>
      </c>
      <c r="D371" s="307" t="s">
        <v>603</v>
      </c>
      <c r="E371" s="308" t="s">
        <v>604</v>
      </c>
      <c r="F371" s="115" t="s">
        <v>2251</v>
      </c>
      <c r="G371" s="115" t="s">
        <v>2246</v>
      </c>
      <c r="H371" s="115" t="s">
        <v>1257</v>
      </c>
      <c r="I371" s="113"/>
      <c r="J371" s="113"/>
    </row>
    <row r="372" spans="1:10" ht="12.75">
      <c r="A372" s="114" t="s">
        <v>1041</v>
      </c>
      <c r="B372" s="115" t="s">
        <v>2248</v>
      </c>
      <c r="C372" s="115" t="s">
        <v>2246</v>
      </c>
      <c r="D372" s="307" t="s">
        <v>605</v>
      </c>
      <c r="E372" s="308" t="s">
        <v>606</v>
      </c>
      <c r="F372" s="115" t="s">
        <v>2249</v>
      </c>
      <c r="G372" s="115" t="s">
        <v>2246</v>
      </c>
      <c r="H372" s="115" t="s">
        <v>1257</v>
      </c>
      <c r="I372" s="113"/>
      <c r="J372" s="113"/>
    </row>
    <row r="373" spans="1:10" ht="13.5" customHeight="1">
      <c r="A373" s="114" t="s">
        <v>1041</v>
      </c>
      <c r="B373" s="115" t="s">
        <v>2250</v>
      </c>
      <c r="C373" s="115" t="s">
        <v>2246</v>
      </c>
      <c r="D373" s="184" t="s">
        <v>3454</v>
      </c>
      <c r="E373" s="203" t="s">
        <v>160</v>
      </c>
      <c r="F373" s="115" t="s">
        <v>2251</v>
      </c>
      <c r="G373" s="115" t="s">
        <v>2246</v>
      </c>
      <c r="H373" s="115" t="s">
        <v>1258</v>
      </c>
      <c r="I373" s="113"/>
      <c r="J373" s="113"/>
    </row>
    <row r="374" spans="1:10" ht="12.75">
      <c r="A374" s="114" t="s">
        <v>1041</v>
      </c>
      <c r="B374" s="178" t="s">
        <v>1627</v>
      </c>
      <c r="C374" s="115">
        <v>1</v>
      </c>
      <c r="D374" s="307" t="s">
        <v>607</v>
      </c>
      <c r="E374" s="308" t="s">
        <v>608</v>
      </c>
      <c r="F374" s="115"/>
      <c r="G374" s="115" t="s">
        <v>2247</v>
      </c>
      <c r="H374" s="115" t="s">
        <v>1226</v>
      </c>
      <c r="I374" s="113"/>
      <c r="J374" s="113"/>
    </row>
    <row r="375" spans="1:8" ht="13.5" customHeight="1">
      <c r="A375" s="33"/>
      <c r="B375" s="19"/>
      <c r="C375" s="19" t="s">
        <v>404</v>
      </c>
      <c r="D375" s="20"/>
      <c r="E375" s="21"/>
      <c r="F375" s="19"/>
      <c r="G375" s="19"/>
      <c r="H375" s="19"/>
    </row>
    <row r="376" spans="1:10" ht="12.75">
      <c r="A376" s="199" t="s">
        <v>3407</v>
      </c>
      <c r="B376" s="115"/>
      <c r="C376" s="115">
        <v>3.5</v>
      </c>
      <c r="D376" s="238" t="s">
        <v>3456</v>
      </c>
      <c r="E376" s="202" t="s">
        <v>162</v>
      </c>
      <c r="F376" s="115"/>
      <c r="G376" s="115" t="s">
        <v>2246</v>
      </c>
      <c r="H376" s="115" t="s">
        <v>1255</v>
      </c>
      <c r="I376" s="113"/>
      <c r="J376" s="113"/>
    </row>
    <row r="377" spans="1:10" ht="12.75">
      <c r="A377" s="199" t="s">
        <v>3407</v>
      </c>
      <c r="B377" s="5" t="s">
        <v>3354</v>
      </c>
      <c r="C377" s="115">
        <v>3.5</v>
      </c>
      <c r="D377" s="184" t="s">
        <v>3458</v>
      </c>
      <c r="E377" s="203" t="s">
        <v>163</v>
      </c>
      <c r="F377" s="115"/>
      <c r="G377" s="115" t="s">
        <v>2246</v>
      </c>
      <c r="H377" s="115" t="s">
        <v>1256</v>
      </c>
      <c r="I377" s="113"/>
      <c r="J377" s="113"/>
    </row>
    <row r="378" spans="1:10" ht="12.75">
      <c r="A378" s="199" t="s">
        <v>3407</v>
      </c>
      <c r="B378" s="115" t="s">
        <v>3408</v>
      </c>
      <c r="C378" s="115">
        <v>3.5</v>
      </c>
      <c r="D378" s="238" t="s">
        <v>3457</v>
      </c>
      <c r="E378" s="202" t="s">
        <v>164</v>
      </c>
      <c r="F378" s="115"/>
      <c r="G378" s="115" t="s">
        <v>2246</v>
      </c>
      <c r="H378" s="115" t="s">
        <v>1256</v>
      </c>
      <c r="I378" s="113"/>
      <c r="J378" s="113"/>
    </row>
    <row r="379" spans="1:10" ht="12.75">
      <c r="A379" s="199" t="s">
        <v>3407</v>
      </c>
      <c r="B379" s="115" t="s">
        <v>3406</v>
      </c>
      <c r="C379" s="115">
        <v>3.5</v>
      </c>
      <c r="D379" s="184" t="s">
        <v>3519</v>
      </c>
      <c r="E379" s="203" t="s">
        <v>165</v>
      </c>
      <c r="F379" s="115"/>
      <c r="G379" s="115" t="s">
        <v>2246</v>
      </c>
      <c r="H379" s="115" t="s">
        <v>1256</v>
      </c>
      <c r="I379" s="113"/>
      <c r="J379" s="113"/>
    </row>
    <row r="380" spans="1:10" ht="12.75">
      <c r="A380" s="199" t="s">
        <v>3407</v>
      </c>
      <c r="B380" s="115" t="s">
        <v>3573</v>
      </c>
      <c r="C380" s="115">
        <v>3.5</v>
      </c>
      <c r="D380" s="184" t="s">
        <v>3520</v>
      </c>
      <c r="E380" s="203" t="s">
        <v>166</v>
      </c>
      <c r="F380" s="115"/>
      <c r="G380" s="115" t="s">
        <v>2246</v>
      </c>
      <c r="H380" s="115" t="s">
        <v>1256</v>
      </c>
      <c r="I380" s="113"/>
      <c r="J380" s="113"/>
    </row>
    <row r="381" spans="1:10" ht="12.75">
      <c r="A381" s="199" t="s">
        <v>3407</v>
      </c>
      <c r="B381" s="115" t="s">
        <v>2250</v>
      </c>
      <c r="C381" s="115">
        <v>3.5</v>
      </c>
      <c r="D381" s="184" t="s">
        <v>3521</v>
      </c>
      <c r="E381" s="203" t="s">
        <v>167</v>
      </c>
      <c r="F381" s="115" t="s">
        <v>2251</v>
      </c>
      <c r="G381" s="115" t="s">
        <v>2246</v>
      </c>
      <c r="H381" s="115" t="s">
        <v>1257</v>
      </c>
      <c r="I381" s="113"/>
      <c r="J381" s="113"/>
    </row>
    <row r="382" spans="1:10" ht="12.75">
      <c r="A382" s="199" t="s">
        <v>3407</v>
      </c>
      <c r="B382" s="115" t="s">
        <v>2248</v>
      </c>
      <c r="C382" s="115">
        <v>3.5</v>
      </c>
      <c r="D382" s="184" t="s">
        <v>3522</v>
      </c>
      <c r="E382" s="203" t="s">
        <v>168</v>
      </c>
      <c r="F382" s="115" t="s">
        <v>2249</v>
      </c>
      <c r="G382" s="115" t="s">
        <v>2246</v>
      </c>
      <c r="H382" s="115" t="s">
        <v>1257</v>
      </c>
      <c r="I382" s="113"/>
      <c r="J382" s="113"/>
    </row>
    <row r="383" spans="1:10" ht="12.75">
      <c r="A383" s="199" t="s">
        <v>3407</v>
      </c>
      <c r="B383" s="115" t="s">
        <v>2250</v>
      </c>
      <c r="C383" s="115">
        <v>3.5</v>
      </c>
      <c r="D383" s="238" t="s">
        <v>3523</v>
      </c>
      <c r="E383" s="202" t="s">
        <v>169</v>
      </c>
      <c r="F383" s="115" t="s">
        <v>2251</v>
      </c>
      <c r="G383" s="115" t="s">
        <v>2246</v>
      </c>
      <c r="H383" s="115" t="s">
        <v>1258</v>
      </c>
      <c r="I383" s="113"/>
      <c r="J383" s="113"/>
    </row>
    <row r="384" spans="1:10" ht="12.75">
      <c r="A384" s="199" t="s">
        <v>3407</v>
      </c>
      <c r="B384" s="115" t="s">
        <v>2248</v>
      </c>
      <c r="C384" s="115">
        <v>3.5</v>
      </c>
      <c r="D384" s="184" t="s">
        <v>3524</v>
      </c>
      <c r="E384" s="203" t="s">
        <v>170</v>
      </c>
      <c r="F384" s="115" t="s">
        <v>2249</v>
      </c>
      <c r="G384" s="115" t="s">
        <v>2246</v>
      </c>
      <c r="H384" s="115" t="s">
        <v>1258</v>
      </c>
      <c r="I384" s="113"/>
      <c r="J384" s="113"/>
    </row>
    <row r="385" spans="1:10" ht="12.75">
      <c r="A385" s="199" t="s">
        <v>3407</v>
      </c>
      <c r="B385" s="8" t="s">
        <v>1627</v>
      </c>
      <c r="C385" s="115">
        <v>3.5</v>
      </c>
      <c r="D385" s="184" t="s">
        <v>3525</v>
      </c>
      <c r="E385" s="203" t="s">
        <v>171</v>
      </c>
      <c r="F385" s="115"/>
      <c r="G385" s="115" t="s">
        <v>2246</v>
      </c>
      <c r="H385" s="115" t="s">
        <v>1227</v>
      </c>
      <c r="I385" s="113"/>
      <c r="J385" s="113"/>
    </row>
    <row r="386" spans="1:8" ht="12" customHeight="1">
      <c r="A386" s="33"/>
      <c r="B386" s="19"/>
      <c r="C386" s="19" t="s">
        <v>404</v>
      </c>
      <c r="D386" s="20"/>
      <c r="E386" s="21"/>
      <c r="F386" s="19"/>
      <c r="G386" s="19"/>
      <c r="H386" s="19"/>
    </row>
    <row r="387" spans="1:10" ht="12.75">
      <c r="A387" s="199" t="s">
        <v>3406</v>
      </c>
      <c r="B387" s="115"/>
      <c r="C387" s="115">
        <v>3.5</v>
      </c>
      <c r="D387" s="238" t="s">
        <v>3526</v>
      </c>
      <c r="E387" s="202" t="s">
        <v>172</v>
      </c>
      <c r="F387" s="115"/>
      <c r="G387" s="115" t="s">
        <v>2246</v>
      </c>
      <c r="H387" s="115" t="s">
        <v>1255</v>
      </c>
      <c r="I387" s="113"/>
      <c r="J387" s="113"/>
    </row>
    <row r="388" spans="1:10" ht="12.75">
      <c r="A388" s="199" t="s">
        <v>3406</v>
      </c>
      <c r="B388" s="115" t="s">
        <v>3573</v>
      </c>
      <c r="C388" s="115">
        <v>3.5</v>
      </c>
      <c r="D388" s="184" t="s">
        <v>3527</v>
      </c>
      <c r="E388" s="203" t="s">
        <v>173</v>
      </c>
      <c r="F388" s="115"/>
      <c r="G388" s="115" t="s">
        <v>2246</v>
      </c>
      <c r="H388" s="115" t="s">
        <v>1256</v>
      </c>
      <c r="I388" s="113"/>
      <c r="J388" s="113"/>
    </row>
    <row r="389" spans="1:10" ht="12.75">
      <c r="A389" s="199" t="s">
        <v>3406</v>
      </c>
      <c r="B389" s="115" t="s">
        <v>422</v>
      </c>
      <c r="C389" s="115">
        <v>3.5</v>
      </c>
      <c r="D389" s="184" t="s">
        <v>3528</v>
      </c>
      <c r="E389" s="203" t="s">
        <v>174</v>
      </c>
      <c r="F389" s="115" t="s">
        <v>2251</v>
      </c>
      <c r="G389" s="115" t="s">
        <v>2246</v>
      </c>
      <c r="H389" s="115" t="s">
        <v>1257</v>
      </c>
      <c r="I389" s="113"/>
      <c r="J389" s="113"/>
    </row>
    <row r="390" spans="1:10" ht="12.75">
      <c r="A390" s="199" t="s">
        <v>3406</v>
      </c>
      <c r="B390" s="115" t="s">
        <v>1895</v>
      </c>
      <c r="C390" s="115">
        <v>3.5</v>
      </c>
      <c r="D390" s="184" t="s">
        <v>3529</v>
      </c>
      <c r="E390" s="203" t="s">
        <v>175</v>
      </c>
      <c r="F390" s="115" t="s">
        <v>2249</v>
      </c>
      <c r="G390" s="115" t="s">
        <v>2246</v>
      </c>
      <c r="H390" s="115" t="s">
        <v>1257</v>
      </c>
      <c r="I390" s="113"/>
      <c r="J390" s="113"/>
    </row>
    <row r="391" spans="1:10" ht="12" customHeight="1">
      <c r="A391" s="199" t="s">
        <v>3406</v>
      </c>
      <c r="B391" s="115" t="s">
        <v>422</v>
      </c>
      <c r="C391" s="115">
        <v>3.5</v>
      </c>
      <c r="D391" s="238" t="s">
        <v>3530</v>
      </c>
      <c r="E391" s="202" t="s">
        <v>176</v>
      </c>
      <c r="F391" s="115" t="s">
        <v>2251</v>
      </c>
      <c r="G391" s="115" t="s">
        <v>2246</v>
      </c>
      <c r="H391" s="115" t="s">
        <v>1258</v>
      </c>
      <c r="I391" s="113"/>
      <c r="J391" s="113"/>
    </row>
    <row r="392" spans="1:10" ht="12.75">
      <c r="A392" s="199" t="s">
        <v>3406</v>
      </c>
      <c r="B392" s="115" t="s">
        <v>1895</v>
      </c>
      <c r="C392" s="115">
        <v>3.5</v>
      </c>
      <c r="D392" s="184" t="s">
        <v>3531</v>
      </c>
      <c r="E392" s="203" t="s">
        <v>177</v>
      </c>
      <c r="F392" s="115" t="s">
        <v>2249</v>
      </c>
      <c r="G392" s="115" t="s">
        <v>2246</v>
      </c>
      <c r="H392" s="115" t="s">
        <v>1258</v>
      </c>
      <c r="I392" s="113"/>
      <c r="J392" s="113"/>
    </row>
    <row r="393" spans="1:10" ht="12.75">
      <c r="A393" s="199" t="s">
        <v>3406</v>
      </c>
      <c r="B393" s="8" t="s">
        <v>1627</v>
      </c>
      <c r="C393" s="115">
        <v>3.5</v>
      </c>
      <c r="D393" s="184" t="s">
        <v>3532</v>
      </c>
      <c r="E393" s="203" t="s">
        <v>178</v>
      </c>
      <c r="F393" s="115"/>
      <c r="G393" s="115" t="s">
        <v>3349</v>
      </c>
      <c r="H393" s="115" t="s">
        <v>1227</v>
      </c>
      <c r="I393" s="113"/>
      <c r="J393" s="113"/>
    </row>
    <row r="394" spans="1:8" ht="12" customHeight="1">
      <c r="A394" s="33"/>
      <c r="B394" s="19"/>
      <c r="C394" s="19" t="s">
        <v>404</v>
      </c>
      <c r="D394" s="20"/>
      <c r="E394" s="21"/>
      <c r="F394" s="19"/>
      <c r="G394" s="19"/>
      <c r="H394" s="19"/>
    </row>
    <row r="395" spans="1:8" s="30" customFormat="1" ht="12" customHeight="1">
      <c r="A395" s="31" t="s">
        <v>1605</v>
      </c>
      <c r="B395" s="3"/>
      <c r="C395" s="3">
        <v>11</v>
      </c>
      <c r="D395" s="259" t="s">
        <v>98</v>
      </c>
      <c r="E395" s="312" t="s">
        <v>609</v>
      </c>
      <c r="F395" s="3"/>
      <c r="G395" s="3" t="s">
        <v>3349</v>
      </c>
      <c r="H395" s="3" t="s">
        <v>1255</v>
      </c>
    </row>
    <row r="396" spans="1:8" s="30" customFormat="1" ht="12" customHeight="1">
      <c r="A396" s="31" t="s">
        <v>1605</v>
      </c>
      <c r="B396" s="3" t="s">
        <v>610</v>
      </c>
      <c r="C396" s="3">
        <v>11</v>
      </c>
      <c r="D396" s="259" t="s">
        <v>99</v>
      </c>
      <c r="E396" s="312" t="s">
        <v>611</v>
      </c>
      <c r="F396" s="3"/>
      <c r="G396" s="3" t="s">
        <v>3349</v>
      </c>
      <c r="H396" s="3" t="s">
        <v>1256</v>
      </c>
    </row>
    <row r="397" spans="1:8" s="30" customFormat="1" ht="12" customHeight="1">
      <c r="A397" s="31" t="s">
        <v>1605</v>
      </c>
      <c r="B397" s="3" t="s">
        <v>101</v>
      </c>
      <c r="C397" s="3">
        <v>11</v>
      </c>
      <c r="D397" s="259" t="s">
        <v>100</v>
      </c>
      <c r="E397" s="312" t="s">
        <v>612</v>
      </c>
      <c r="F397" s="3"/>
      <c r="G397" s="3" t="s">
        <v>3349</v>
      </c>
      <c r="H397" s="3" t="s">
        <v>1256</v>
      </c>
    </row>
    <row r="398" spans="1:10" ht="12.75">
      <c r="A398" s="22" t="s">
        <v>1605</v>
      </c>
      <c r="B398" s="5"/>
      <c r="C398" s="5">
        <v>11</v>
      </c>
      <c r="D398" s="238" t="s">
        <v>3533</v>
      </c>
      <c r="E398" s="202" t="s">
        <v>179</v>
      </c>
      <c r="F398" s="5"/>
      <c r="G398" s="5" t="s">
        <v>3349</v>
      </c>
      <c r="H398" s="5" t="s">
        <v>1227</v>
      </c>
      <c r="I398" s="113"/>
      <c r="J398" s="113"/>
    </row>
    <row r="399" spans="1:10" ht="12.75">
      <c r="A399" s="22" t="s">
        <v>1605</v>
      </c>
      <c r="B399" s="5"/>
      <c r="C399" s="5">
        <v>11</v>
      </c>
      <c r="D399" s="238" t="s">
        <v>3534</v>
      </c>
      <c r="E399" s="202" t="s">
        <v>180</v>
      </c>
      <c r="F399" s="5"/>
      <c r="G399" s="5" t="s">
        <v>3349</v>
      </c>
      <c r="H399" s="5" t="s">
        <v>1228</v>
      </c>
      <c r="I399" s="113"/>
      <c r="J399" s="113"/>
    </row>
    <row r="400" spans="1:8" ht="12" customHeight="1">
      <c r="A400" s="33"/>
      <c r="B400" s="19"/>
      <c r="C400" s="19" t="s">
        <v>404</v>
      </c>
      <c r="D400" s="20"/>
      <c r="E400" s="21"/>
      <c r="F400" s="19"/>
      <c r="G400" s="19"/>
      <c r="H400" s="19"/>
    </row>
    <row r="401" spans="1:10" s="30" customFormat="1" ht="12.75">
      <c r="A401" s="31" t="s">
        <v>1606</v>
      </c>
      <c r="B401" s="27" t="s">
        <v>2252</v>
      </c>
      <c r="C401" s="3">
        <v>9</v>
      </c>
      <c r="D401" s="238" t="s">
        <v>885</v>
      </c>
      <c r="E401" s="202" t="s">
        <v>181</v>
      </c>
      <c r="F401" s="3"/>
      <c r="G401" s="3" t="s">
        <v>2252</v>
      </c>
      <c r="H401" s="3" t="s">
        <v>1255</v>
      </c>
      <c r="I401" s="25"/>
      <c r="J401" s="25"/>
    </row>
    <row r="402" spans="1:10" ht="12.75">
      <c r="A402" s="22" t="s">
        <v>1606</v>
      </c>
      <c r="B402" s="8"/>
      <c r="C402" s="5">
        <v>9</v>
      </c>
      <c r="D402" s="184" t="s">
        <v>886</v>
      </c>
      <c r="E402" s="203" t="s">
        <v>182</v>
      </c>
      <c r="F402" s="5"/>
      <c r="G402" s="5" t="s">
        <v>2252</v>
      </c>
      <c r="H402" s="5" t="s">
        <v>1256</v>
      </c>
      <c r="I402" s="113"/>
      <c r="J402" s="113"/>
    </row>
    <row r="403" spans="1:10" ht="12.75">
      <c r="A403" s="22" t="s">
        <v>1606</v>
      </c>
      <c r="B403" s="5" t="s">
        <v>2250</v>
      </c>
      <c r="C403" s="5" t="s">
        <v>2246</v>
      </c>
      <c r="D403" s="184" t="s">
        <v>887</v>
      </c>
      <c r="E403" s="203" t="s">
        <v>183</v>
      </c>
      <c r="F403" s="5" t="s">
        <v>2251</v>
      </c>
      <c r="G403" s="5" t="s">
        <v>2252</v>
      </c>
      <c r="H403" s="5" t="s">
        <v>1257</v>
      </c>
      <c r="I403" s="113"/>
      <c r="J403" s="113"/>
    </row>
    <row r="404" spans="1:10" ht="12.75">
      <c r="A404" s="22" t="s">
        <v>1606</v>
      </c>
      <c r="B404" s="5" t="s">
        <v>2248</v>
      </c>
      <c r="C404" s="5" t="s">
        <v>2246</v>
      </c>
      <c r="D404" s="184" t="s">
        <v>888</v>
      </c>
      <c r="E404" s="203" t="s">
        <v>184</v>
      </c>
      <c r="F404" s="5" t="s">
        <v>2249</v>
      </c>
      <c r="G404" s="5" t="s">
        <v>2252</v>
      </c>
      <c r="H404" s="5" t="s">
        <v>1257</v>
      </c>
      <c r="I404" s="113"/>
      <c r="J404" s="113"/>
    </row>
    <row r="405" spans="1:10" ht="12.75">
      <c r="A405" s="22" t="s">
        <v>1606</v>
      </c>
      <c r="B405" s="5" t="s">
        <v>2250</v>
      </c>
      <c r="C405" s="5" t="s">
        <v>2246</v>
      </c>
      <c r="D405" s="184" t="s">
        <v>889</v>
      </c>
      <c r="E405" s="203" t="s">
        <v>185</v>
      </c>
      <c r="F405" s="5" t="s">
        <v>2251</v>
      </c>
      <c r="G405" s="5" t="s">
        <v>2252</v>
      </c>
      <c r="H405" s="5" t="s">
        <v>1258</v>
      </c>
      <c r="I405" s="113"/>
      <c r="J405" s="113"/>
    </row>
    <row r="406" spans="1:10" ht="12.75">
      <c r="A406" s="22" t="s">
        <v>1606</v>
      </c>
      <c r="B406" s="5" t="s">
        <v>2248</v>
      </c>
      <c r="C406" s="5" t="s">
        <v>2246</v>
      </c>
      <c r="D406" s="238" t="s">
        <v>890</v>
      </c>
      <c r="E406" s="202" t="s">
        <v>186</v>
      </c>
      <c r="F406" s="5" t="s">
        <v>2249</v>
      </c>
      <c r="G406" s="5" t="s">
        <v>2252</v>
      </c>
      <c r="H406" s="5" t="s">
        <v>1258</v>
      </c>
      <c r="I406" s="113"/>
      <c r="J406" s="113"/>
    </row>
    <row r="407" spans="1:10" ht="12.75">
      <c r="A407" s="22" t="s">
        <v>1606</v>
      </c>
      <c r="B407" s="8" t="s">
        <v>1627</v>
      </c>
      <c r="C407" s="5">
        <v>9</v>
      </c>
      <c r="D407" s="184" t="s">
        <v>891</v>
      </c>
      <c r="E407" s="203" t="s">
        <v>187</v>
      </c>
      <c r="F407" s="5"/>
      <c r="G407" s="5" t="s">
        <v>2252</v>
      </c>
      <c r="H407" s="5" t="s">
        <v>1227</v>
      </c>
      <c r="I407" s="113"/>
      <c r="J407" s="113"/>
    </row>
    <row r="408" spans="1:8" ht="12" customHeight="1">
      <c r="A408" s="33"/>
      <c r="B408" s="19"/>
      <c r="C408" s="19" t="s">
        <v>404</v>
      </c>
      <c r="D408" s="20"/>
      <c r="E408" s="21"/>
      <c r="F408" s="19"/>
      <c r="G408" s="19"/>
      <c r="H408" s="19"/>
    </row>
    <row r="409" spans="1:10" ht="12.75">
      <c r="A409" s="22" t="s">
        <v>1609</v>
      </c>
      <c r="B409" s="8" t="s">
        <v>2252</v>
      </c>
      <c r="C409" s="5">
        <v>9</v>
      </c>
      <c r="D409" s="238" t="s">
        <v>892</v>
      </c>
      <c r="E409" s="202" t="s">
        <v>188</v>
      </c>
      <c r="F409" s="5"/>
      <c r="G409" s="5" t="s">
        <v>2252</v>
      </c>
      <c r="H409" s="5" t="s">
        <v>1255</v>
      </c>
      <c r="I409" s="113"/>
      <c r="J409" s="113"/>
    </row>
    <row r="410" spans="1:10" ht="12.75">
      <c r="A410" s="22" t="s">
        <v>1609</v>
      </c>
      <c r="B410" s="8"/>
      <c r="C410" s="5">
        <v>9</v>
      </c>
      <c r="D410" s="184" t="s">
        <v>893</v>
      </c>
      <c r="E410" s="203" t="s">
        <v>189</v>
      </c>
      <c r="F410" s="5"/>
      <c r="G410" s="5" t="s">
        <v>2252</v>
      </c>
      <c r="H410" s="5" t="s">
        <v>1256</v>
      </c>
      <c r="I410" s="113"/>
      <c r="J410" s="113"/>
    </row>
    <row r="411" spans="1:10" s="30" customFormat="1" ht="12.75">
      <c r="A411" s="31" t="s">
        <v>1609</v>
      </c>
      <c r="B411" s="3" t="s">
        <v>2250</v>
      </c>
      <c r="C411" s="3" t="s">
        <v>2246</v>
      </c>
      <c r="D411" s="238" t="s">
        <v>895</v>
      </c>
      <c r="E411" s="202" t="s">
        <v>190</v>
      </c>
      <c r="F411" s="3" t="s">
        <v>2251</v>
      </c>
      <c r="G411" s="3" t="s">
        <v>2252</v>
      </c>
      <c r="H411" s="3" t="s">
        <v>1257</v>
      </c>
      <c r="I411" s="25"/>
      <c r="J411" s="25"/>
    </row>
    <row r="412" spans="1:10" s="30" customFormat="1" ht="12.75">
      <c r="A412" s="31" t="s">
        <v>1609</v>
      </c>
      <c r="B412" s="3" t="s">
        <v>2248</v>
      </c>
      <c r="C412" s="3" t="s">
        <v>2246</v>
      </c>
      <c r="D412" s="238" t="s">
        <v>896</v>
      </c>
      <c r="E412" s="202" t="s">
        <v>191</v>
      </c>
      <c r="F412" s="3" t="s">
        <v>2249</v>
      </c>
      <c r="G412" s="3" t="s">
        <v>2252</v>
      </c>
      <c r="H412" s="3" t="s">
        <v>1257</v>
      </c>
      <c r="I412" s="25"/>
      <c r="J412" s="25"/>
    </row>
    <row r="413" spans="1:10" s="30" customFormat="1" ht="12.75">
      <c r="A413" s="31" t="s">
        <v>1609</v>
      </c>
      <c r="B413" s="3" t="s">
        <v>2250</v>
      </c>
      <c r="C413" s="3" t="s">
        <v>2246</v>
      </c>
      <c r="D413" s="238" t="s">
        <v>897</v>
      </c>
      <c r="E413" s="202" t="s">
        <v>192</v>
      </c>
      <c r="F413" s="3" t="s">
        <v>2251</v>
      </c>
      <c r="G413" s="3" t="s">
        <v>2252</v>
      </c>
      <c r="H413" s="3" t="s">
        <v>1258</v>
      </c>
      <c r="I413" s="25"/>
      <c r="J413" s="25"/>
    </row>
    <row r="414" spans="1:10" s="30" customFormat="1" ht="12.75">
      <c r="A414" s="31" t="s">
        <v>1609</v>
      </c>
      <c r="B414" s="3" t="s">
        <v>2248</v>
      </c>
      <c r="C414" s="3" t="s">
        <v>2246</v>
      </c>
      <c r="D414" s="238" t="s">
        <v>898</v>
      </c>
      <c r="E414" s="202" t="s">
        <v>193</v>
      </c>
      <c r="F414" s="3" t="s">
        <v>2249</v>
      </c>
      <c r="G414" s="3" t="s">
        <v>2252</v>
      </c>
      <c r="H414" s="3" t="s">
        <v>1258</v>
      </c>
      <c r="I414" s="25"/>
      <c r="J414" s="25"/>
    </row>
    <row r="415" spans="1:10" ht="12.75">
      <c r="A415" s="22" t="s">
        <v>1609</v>
      </c>
      <c r="B415" s="8" t="s">
        <v>1627</v>
      </c>
      <c r="C415" s="5">
        <v>9</v>
      </c>
      <c r="D415" s="184" t="s">
        <v>894</v>
      </c>
      <c r="E415" s="203" t="s">
        <v>194</v>
      </c>
      <c r="F415" s="5"/>
      <c r="G415" s="5" t="s">
        <v>2252</v>
      </c>
      <c r="H415" s="5" t="s">
        <v>1644</v>
      </c>
      <c r="I415" s="113"/>
      <c r="J415" s="113"/>
    </row>
    <row r="416" spans="1:8" ht="12.75" customHeight="1">
      <c r="A416" s="33"/>
      <c r="B416" s="19"/>
      <c r="C416" s="19" t="s">
        <v>404</v>
      </c>
      <c r="D416" s="20"/>
      <c r="E416" s="21"/>
      <c r="F416" s="19"/>
      <c r="G416" s="19"/>
      <c r="H416" s="19"/>
    </row>
    <row r="417" spans="1:10" ht="12.75">
      <c r="A417" s="22" t="s">
        <v>1610</v>
      </c>
      <c r="B417" s="8" t="s">
        <v>1608</v>
      </c>
      <c r="C417" s="5">
        <v>8</v>
      </c>
      <c r="D417" s="238" t="s">
        <v>899</v>
      </c>
      <c r="E417" s="202" t="s">
        <v>195</v>
      </c>
      <c r="F417" s="5"/>
      <c r="G417" s="5" t="s">
        <v>1607</v>
      </c>
      <c r="H417" s="5" t="s">
        <v>1255</v>
      </c>
      <c r="I417" s="177"/>
      <c r="J417" s="116"/>
    </row>
    <row r="418" spans="1:10" ht="12.75">
      <c r="A418" s="22" t="s">
        <v>1610</v>
      </c>
      <c r="B418" s="5" t="s">
        <v>1608</v>
      </c>
      <c r="C418" s="5">
        <v>8</v>
      </c>
      <c r="D418" s="238" t="s">
        <v>900</v>
      </c>
      <c r="E418" s="202" t="s">
        <v>196</v>
      </c>
      <c r="F418" s="5"/>
      <c r="G418" s="5" t="s">
        <v>1607</v>
      </c>
      <c r="H418" s="5" t="s">
        <v>1256</v>
      </c>
      <c r="I418" s="177"/>
      <c r="J418" s="116"/>
    </row>
    <row r="419" spans="1:8" ht="12" customHeight="1">
      <c r="A419" s="33"/>
      <c r="B419" s="19"/>
      <c r="C419" s="19" t="s">
        <v>404</v>
      </c>
      <c r="D419" s="20"/>
      <c r="E419" s="21"/>
      <c r="F419" s="19"/>
      <c r="G419" s="19"/>
      <c r="H419" s="19"/>
    </row>
    <row r="420" spans="1:10" ht="12.75">
      <c r="A420" s="22" t="s">
        <v>1611</v>
      </c>
      <c r="B420" s="8" t="s">
        <v>2252</v>
      </c>
      <c r="C420" s="5">
        <v>11</v>
      </c>
      <c r="D420" s="184" t="s">
        <v>906</v>
      </c>
      <c r="E420" s="203" t="s">
        <v>197</v>
      </c>
      <c r="F420" s="5"/>
      <c r="G420" s="5" t="s">
        <v>2252</v>
      </c>
      <c r="H420" s="5" t="s">
        <v>1255</v>
      </c>
      <c r="I420" s="113"/>
      <c r="J420" s="113"/>
    </row>
    <row r="421" spans="1:10" ht="12.75">
      <c r="A421" s="22" t="s">
        <v>1611</v>
      </c>
      <c r="B421" s="5" t="s">
        <v>3187</v>
      </c>
      <c r="C421" s="5">
        <v>11</v>
      </c>
      <c r="D421" s="184" t="s">
        <v>907</v>
      </c>
      <c r="E421" s="203" t="s">
        <v>198</v>
      </c>
      <c r="F421" s="5"/>
      <c r="G421" s="5" t="s">
        <v>2252</v>
      </c>
      <c r="H421" s="5" t="s">
        <v>1256</v>
      </c>
      <c r="I421" s="113"/>
      <c r="J421" s="113"/>
    </row>
    <row r="422" spans="1:10" ht="12.75">
      <c r="A422" s="22" t="s">
        <v>1611</v>
      </c>
      <c r="B422" s="5" t="s">
        <v>3188</v>
      </c>
      <c r="C422" s="5">
        <v>11</v>
      </c>
      <c r="D422" s="184" t="s">
        <v>908</v>
      </c>
      <c r="E422" s="203" t="s">
        <v>199</v>
      </c>
      <c r="F422" s="5"/>
      <c r="G422" s="5" t="s">
        <v>2252</v>
      </c>
      <c r="H422" s="5" t="s">
        <v>1256</v>
      </c>
      <c r="I422" s="113"/>
      <c r="J422" s="113"/>
    </row>
    <row r="423" spans="1:10" ht="12.75">
      <c r="A423" s="22" t="s">
        <v>1611</v>
      </c>
      <c r="B423" s="8" t="s">
        <v>1639</v>
      </c>
      <c r="C423" s="5">
        <v>11</v>
      </c>
      <c r="D423" s="184" t="s">
        <v>902</v>
      </c>
      <c r="E423" s="203" t="s">
        <v>200</v>
      </c>
      <c r="F423" s="5"/>
      <c r="G423" s="5" t="s">
        <v>1639</v>
      </c>
      <c r="H423" s="5" t="s">
        <v>1255</v>
      </c>
      <c r="I423" s="113"/>
      <c r="J423" s="113"/>
    </row>
    <row r="424" spans="1:10" ht="12.75">
      <c r="A424" s="22" t="s">
        <v>1611</v>
      </c>
      <c r="B424" s="5" t="s">
        <v>3187</v>
      </c>
      <c r="C424" s="5">
        <v>11</v>
      </c>
      <c r="D424" s="184" t="s">
        <v>904</v>
      </c>
      <c r="E424" s="203" t="s">
        <v>201</v>
      </c>
      <c r="F424" s="5"/>
      <c r="G424" s="5" t="s">
        <v>1639</v>
      </c>
      <c r="H424" s="5" t="s">
        <v>1256</v>
      </c>
      <c r="I424" s="113"/>
      <c r="J424" s="113"/>
    </row>
    <row r="425" spans="1:10" ht="12.75">
      <c r="A425" s="22" t="s">
        <v>1611</v>
      </c>
      <c r="B425" s="5" t="s">
        <v>3188</v>
      </c>
      <c r="C425" s="5">
        <v>11</v>
      </c>
      <c r="D425" s="184" t="s">
        <v>905</v>
      </c>
      <c r="E425" s="203" t="s">
        <v>202</v>
      </c>
      <c r="F425" s="5"/>
      <c r="G425" s="5" t="s">
        <v>1639</v>
      </c>
      <c r="H425" s="5" t="s">
        <v>1256</v>
      </c>
      <c r="I425" s="113"/>
      <c r="J425" s="113"/>
    </row>
    <row r="426" spans="1:10" ht="12.75">
      <c r="A426" s="22" t="s">
        <v>1611</v>
      </c>
      <c r="B426" s="8" t="s">
        <v>1627</v>
      </c>
      <c r="C426" s="5">
        <v>11</v>
      </c>
      <c r="D426" s="238" t="s">
        <v>901</v>
      </c>
      <c r="E426" s="202" t="s">
        <v>203</v>
      </c>
      <c r="F426" s="5"/>
      <c r="G426" s="5" t="s">
        <v>2246</v>
      </c>
      <c r="H426" s="5" t="s">
        <v>1228</v>
      </c>
      <c r="I426" s="113"/>
      <c r="J426" s="113"/>
    </row>
    <row r="427" spans="1:10" ht="12.75">
      <c r="A427" s="22" t="s">
        <v>1611</v>
      </c>
      <c r="B427" s="5"/>
      <c r="C427" s="5">
        <v>11</v>
      </c>
      <c r="D427" s="184" t="s">
        <v>903</v>
      </c>
      <c r="E427" s="203" t="s">
        <v>204</v>
      </c>
      <c r="F427" s="5"/>
      <c r="G427" s="5" t="s">
        <v>1639</v>
      </c>
      <c r="H427" s="5" t="s">
        <v>1227</v>
      </c>
      <c r="I427" s="113"/>
      <c r="J427" s="113"/>
    </row>
    <row r="428" spans="1:10" ht="12.75">
      <c r="A428" s="22" t="s">
        <v>1611</v>
      </c>
      <c r="B428" s="5"/>
      <c r="C428" s="5" t="s">
        <v>1889</v>
      </c>
      <c r="D428" s="238" t="s">
        <v>909</v>
      </c>
      <c r="E428" s="202" t="s">
        <v>205</v>
      </c>
      <c r="F428" s="5"/>
      <c r="G428" s="5" t="s">
        <v>2252</v>
      </c>
      <c r="H428" s="5" t="s">
        <v>1227</v>
      </c>
      <c r="I428" s="113"/>
      <c r="J428" s="113"/>
    </row>
    <row r="429" spans="1:8" ht="12" customHeight="1">
      <c r="A429" s="33"/>
      <c r="B429" s="19"/>
      <c r="C429" s="19" t="s">
        <v>404</v>
      </c>
      <c r="D429" s="20"/>
      <c r="E429" s="21"/>
      <c r="F429" s="19"/>
      <c r="G429" s="19"/>
      <c r="H429" s="19"/>
    </row>
    <row r="430" spans="1:10" ht="12.75">
      <c r="A430" s="22" t="s">
        <v>3334</v>
      </c>
      <c r="B430" s="3" t="s">
        <v>3353</v>
      </c>
      <c r="C430" s="5"/>
      <c r="D430" s="6"/>
      <c r="E430" s="7"/>
      <c r="F430" s="5"/>
      <c r="G430" s="5"/>
      <c r="H430" s="5"/>
      <c r="I430" s="113"/>
      <c r="J430" s="113"/>
    </row>
    <row r="431" spans="1:8" ht="12" customHeight="1">
      <c r="A431" s="33"/>
      <c r="B431" s="19"/>
      <c r="C431" s="19" t="s">
        <v>404</v>
      </c>
      <c r="D431" s="20"/>
      <c r="E431" s="21"/>
      <c r="F431" s="19"/>
      <c r="G431" s="19"/>
      <c r="H431" s="19"/>
    </row>
    <row r="432" spans="1:8" ht="12.75">
      <c r="A432" s="49" t="s">
        <v>2211</v>
      </c>
      <c r="B432" s="35" t="s">
        <v>2252</v>
      </c>
      <c r="C432" s="9">
        <v>15</v>
      </c>
      <c r="D432" s="307" t="s">
        <v>613</v>
      </c>
      <c r="E432" s="308" t="s">
        <v>614</v>
      </c>
      <c r="F432" s="15"/>
      <c r="G432" s="9" t="s">
        <v>2252</v>
      </c>
      <c r="H432" s="9" t="s">
        <v>1255</v>
      </c>
    </row>
    <row r="433" spans="1:8" ht="12.75">
      <c r="A433" s="49" t="s">
        <v>2211</v>
      </c>
      <c r="B433" s="9" t="s">
        <v>615</v>
      </c>
      <c r="C433" s="9">
        <v>15</v>
      </c>
      <c r="D433" s="307" t="s">
        <v>616</v>
      </c>
      <c r="E433" s="308" t="s">
        <v>617</v>
      </c>
      <c r="F433" s="15"/>
      <c r="G433" s="9" t="s">
        <v>2252</v>
      </c>
      <c r="H433" s="9" t="s">
        <v>1256</v>
      </c>
    </row>
    <row r="434" spans="1:8" ht="12.75">
      <c r="A434" s="49" t="s">
        <v>2211</v>
      </c>
      <c r="B434" s="9" t="s">
        <v>2584</v>
      </c>
      <c r="C434" s="9">
        <v>15</v>
      </c>
      <c r="D434" s="307" t="s">
        <v>618</v>
      </c>
      <c r="E434" s="308" t="s">
        <v>619</v>
      </c>
      <c r="F434" s="15"/>
      <c r="G434" s="9" t="s">
        <v>2252</v>
      </c>
      <c r="H434" s="9" t="s">
        <v>1256</v>
      </c>
    </row>
    <row r="435" spans="1:8" ht="12.75">
      <c r="A435" s="49" t="s">
        <v>2211</v>
      </c>
      <c r="B435" s="35" t="s">
        <v>1639</v>
      </c>
      <c r="C435" s="9">
        <v>15</v>
      </c>
      <c r="D435" s="307" t="s">
        <v>620</v>
      </c>
      <c r="E435" s="308" t="s">
        <v>621</v>
      </c>
      <c r="F435" s="15"/>
      <c r="G435" s="9" t="s">
        <v>1639</v>
      </c>
      <c r="H435" s="9" t="s">
        <v>1255</v>
      </c>
    </row>
    <row r="436" spans="1:8" ht="12.75">
      <c r="A436" s="49" t="s">
        <v>2211</v>
      </c>
      <c r="B436" s="9" t="s">
        <v>615</v>
      </c>
      <c r="C436" s="9">
        <v>15</v>
      </c>
      <c r="D436" s="307" t="s">
        <v>622</v>
      </c>
      <c r="E436" s="308" t="s">
        <v>623</v>
      </c>
      <c r="F436" s="15"/>
      <c r="G436" s="9" t="s">
        <v>1639</v>
      </c>
      <c r="H436" s="9" t="s">
        <v>1256</v>
      </c>
    </row>
    <row r="437" spans="1:8" ht="12.75">
      <c r="A437" s="49" t="s">
        <v>2211</v>
      </c>
      <c r="B437" s="9" t="s">
        <v>2584</v>
      </c>
      <c r="C437" s="9">
        <v>15</v>
      </c>
      <c r="D437" s="307" t="s">
        <v>624</v>
      </c>
      <c r="E437" s="308" t="s">
        <v>625</v>
      </c>
      <c r="F437" s="15"/>
      <c r="G437" s="9" t="s">
        <v>1639</v>
      </c>
      <c r="H437" s="9" t="s">
        <v>1256</v>
      </c>
    </row>
    <row r="438" spans="1:8" ht="12.75">
      <c r="A438" s="49" t="s">
        <v>2211</v>
      </c>
      <c r="B438" s="9" t="s">
        <v>2250</v>
      </c>
      <c r="C438" s="9" t="s">
        <v>2246</v>
      </c>
      <c r="D438" s="307" t="s">
        <v>626</v>
      </c>
      <c r="E438" s="308" t="s">
        <v>627</v>
      </c>
      <c r="F438" s="9" t="s">
        <v>2251</v>
      </c>
      <c r="G438" s="9" t="s">
        <v>2246</v>
      </c>
      <c r="H438" s="9" t="s">
        <v>2128</v>
      </c>
    </row>
    <row r="439" spans="1:8" ht="12.75">
      <c r="A439" s="49" t="s">
        <v>2211</v>
      </c>
      <c r="B439" s="9" t="s">
        <v>2248</v>
      </c>
      <c r="C439" s="9" t="s">
        <v>2246</v>
      </c>
      <c r="D439" s="307" t="s">
        <v>628</v>
      </c>
      <c r="E439" s="308" t="s">
        <v>629</v>
      </c>
      <c r="F439" s="9" t="s">
        <v>2249</v>
      </c>
      <c r="G439" s="9" t="s">
        <v>2246</v>
      </c>
      <c r="H439" s="9" t="s">
        <v>2128</v>
      </c>
    </row>
    <row r="440" spans="1:8" ht="12.75">
      <c r="A440" s="49" t="s">
        <v>2211</v>
      </c>
      <c r="B440" s="9" t="s">
        <v>2250</v>
      </c>
      <c r="C440" s="9" t="s">
        <v>2246</v>
      </c>
      <c r="D440" s="307" t="s">
        <v>630</v>
      </c>
      <c r="E440" s="308" t="s">
        <v>631</v>
      </c>
      <c r="F440" s="9" t="s">
        <v>2251</v>
      </c>
      <c r="G440" s="9" t="s">
        <v>2246</v>
      </c>
      <c r="H440" s="9" t="s">
        <v>1258</v>
      </c>
    </row>
    <row r="441" spans="1:8" ht="12.75">
      <c r="A441" s="49" t="s">
        <v>2211</v>
      </c>
      <c r="B441" s="9" t="s">
        <v>2248</v>
      </c>
      <c r="C441" s="9" t="s">
        <v>2246</v>
      </c>
      <c r="D441" s="307" t="s">
        <v>632</v>
      </c>
      <c r="E441" s="308" t="s">
        <v>633</v>
      </c>
      <c r="F441" s="9" t="s">
        <v>2249</v>
      </c>
      <c r="G441" s="9" t="s">
        <v>2246</v>
      </c>
      <c r="H441" s="9" t="s">
        <v>1258</v>
      </c>
    </row>
    <row r="442" spans="1:8" ht="12.75">
      <c r="A442" s="49" t="s">
        <v>2211</v>
      </c>
      <c r="B442" s="35" t="s">
        <v>1627</v>
      </c>
      <c r="C442" s="9">
        <v>15</v>
      </c>
      <c r="D442" s="317" t="s">
        <v>634</v>
      </c>
      <c r="E442" s="308" t="s">
        <v>635</v>
      </c>
      <c r="F442" s="15"/>
      <c r="G442" s="9" t="s">
        <v>1639</v>
      </c>
      <c r="H442" s="9" t="s">
        <v>1226</v>
      </c>
    </row>
    <row r="443" spans="1:8" ht="12.75">
      <c r="A443" s="49" t="s">
        <v>2211</v>
      </c>
      <c r="B443" s="9"/>
      <c r="C443" s="9">
        <v>15</v>
      </c>
      <c r="D443" s="307" t="s">
        <v>636</v>
      </c>
      <c r="E443" s="308" t="s">
        <v>637</v>
      </c>
      <c r="F443" s="15"/>
      <c r="G443" s="9" t="s">
        <v>2252</v>
      </c>
      <c r="H443" s="9" t="s">
        <v>1226</v>
      </c>
    </row>
    <row r="444" spans="1:8" ht="12.75">
      <c r="A444" s="49" t="s">
        <v>2211</v>
      </c>
      <c r="B444" s="9"/>
      <c r="C444" s="9">
        <v>15</v>
      </c>
      <c r="D444" s="184"/>
      <c r="E444" s="203"/>
      <c r="F444" s="15"/>
      <c r="G444" s="9" t="s">
        <v>2247</v>
      </c>
      <c r="H444" s="9" t="s">
        <v>1228</v>
      </c>
    </row>
    <row r="445" spans="1:8" ht="12" customHeight="1">
      <c r="A445" s="33"/>
      <c r="B445" s="19"/>
      <c r="C445" s="19" t="s">
        <v>404</v>
      </c>
      <c r="D445" s="20"/>
      <c r="E445" s="21"/>
      <c r="F445" s="19"/>
      <c r="G445" s="19"/>
      <c r="H445" s="19"/>
    </row>
    <row r="446" spans="1:10" s="30" customFormat="1" ht="12.75" customHeight="1">
      <c r="A446" s="28" t="s">
        <v>910</v>
      </c>
      <c r="B446" s="3"/>
      <c r="C446" s="3">
        <v>2</v>
      </c>
      <c r="D446" s="184" t="s">
        <v>911</v>
      </c>
      <c r="E446" s="203" t="s">
        <v>206</v>
      </c>
      <c r="F446" s="3"/>
      <c r="G446" s="3" t="s">
        <v>2246</v>
      </c>
      <c r="H446" s="3" t="s">
        <v>1255</v>
      </c>
      <c r="I446" s="25"/>
      <c r="J446" s="25"/>
    </row>
    <row r="447" spans="1:10" s="30" customFormat="1" ht="12.75" customHeight="1">
      <c r="A447" s="31" t="s">
        <v>1873</v>
      </c>
      <c r="B447" s="3"/>
      <c r="C447" s="3">
        <v>2</v>
      </c>
      <c r="D447" s="184" t="s">
        <v>912</v>
      </c>
      <c r="E447" s="203" t="s">
        <v>207</v>
      </c>
      <c r="F447" s="3"/>
      <c r="G447" s="3" t="s">
        <v>2246</v>
      </c>
      <c r="H447" s="3" t="s">
        <v>1256</v>
      </c>
      <c r="I447" s="25"/>
      <c r="J447" s="25"/>
    </row>
    <row r="448" spans="1:8" ht="13.5" customHeight="1">
      <c r="A448" s="33"/>
      <c r="B448" s="19"/>
      <c r="C448" s="19" t="s">
        <v>404</v>
      </c>
      <c r="D448" s="20"/>
      <c r="E448" s="21"/>
      <c r="F448" s="19"/>
      <c r="G448" s="19"/>
      <c r="H448" s="19"/>
    </row>
    <row r="449" spans="1:8" ht="12.75">
      <c r="A449" s="15" t="s">
        <v>638</v>
      </c>
      <c r="B449" s="35" t="s">
        <v>2252</v>
      </c>
      <c r="C449" s="9">
        <v>7</v>
      </c>
      <c r="D449" s="307" t="s">
        <v>639</v>
      </c>
      <c r="E449" s="308" t="s">
        <v>640</v>
      </c>
      <c r="F449" s="15"/>
      <c r="G449" s="9" t="s">
        <v>2252</v>
      </c>
      <c r="H449" s="9" t="s">
        <v>1255</v>
      </c>
    </row>
    <row r="450" spans="1:8" ht="13.5">
      <c r="A450" s="15" t="s">
        <v>638</v>
      </c>
      <c r="B450" s="35"/>
      <c r="C450" s="9">
        <v>7</v>
      </c>
      <c r="D450" s="307" t="s">
        <v>641</v>
      </c>
      <c r="E450" s="308" t="s">
        <v>642</v>
      </c>
      <c r="F450" s="15"/>
      <c r="G450" s="9" t="s">
        <v>2252</v>
      </c>
      <c r="H450" s="9" t="s">
        <v>1256</v>
      </c>
    </row>
    <row r="451" spans="1:8" s="17" customFormat="1" ht="13.5" customHeight="1">
      <c r="A451" s="15" t="s">
        <v>638</v>
      </c>
      <c r="B451" s="35" t="s">
        <v>1639</v>
      </c>
      <c r="C451" s="9">
        <v>7</v>
      </c>
      <c r="D451" s="307" t="s">
        <v>643</v>
      </c>
      <c r="E451" s="308" t="s">
        <v>644</v>
      </c>
      <c r="F451" s="9"/>
      <c r="G451" s="9" t="s">
        <v>1639</v>
      </c>
      <c r="H451" s="9" t="s">
        <v>1255</v>
      </c>
    </row>
    <row r="452" spans="1:8" s="17" customFormat="1" ht="13.5">
      <c r="A452" s="15" t="s">
        <v>638</v>
      </c>
      <c r="B452" s="9"/>
      <c r="C452" s="9">
        <v>7</v>
      </c>
      <c r="D452" s="307" t="s">
        <v>645</v>
      </c>
      <c r="E452" s="308" t="s">
        <v>646</v>
      </c>
      <c r="F452" s="9"/>
      <c r="G452" s="9" t="s">
        <v>1639</v>
      </c>
      <c r="H452" s="9" t="s">
        <v>1256</v>
      </c>
    </row>
    <row r="453" spans="1:8" s="17" customFormat="1" ht="13.5">
      <c r="A453" s="15" t="s">
        <v>638</v>
      </c>
      <c r="B453" s="9" t="s">
        <v>2250</v>
      </c>
      <c r="C453" s="9" t="s">
        <v>2246</v>
      </c>
      <c r="D453" s="307" t="s">
        <v>647</v>
      </c>
      <c r="E453" s="308" t="s">
        <v>648</v>
      </c>
      <c r="F453" s="9" t="s">
        <v>2251</v>
      </c>
      <c r="G453" s="9" t="s">
        <v>2246</v>
      </c>
      <c r="H453" s="9" t="s">
        <v>1257</v>
      </c>
    </row>
    <row r="454" spans="1:8" s="17" customFormat="1" ht="13.5">
      <c r="A454" s="15" t="s">
        <v>638</v>
      </c>
      <c r="B454" s="9" t="s">
        <v>2248</v>
      </c>
      <c r="C454" s="9" t="s">
        <v>2246</v>
      </c>
      <c r="D454" s="307" t="s">
        <v>649</v>
      </c>
      <c r="E454" s="308" t="s">
        <v>650</v>
      </c>
      <c r="F454" s="9" t="s">
        <v>2249</v>
      </c>
      <c r="G454" s="9" t="s">
        <v>2246</v>
      </c>
      <c r="H454" s="9" t="s">
        <v>1257</v>
      </c>
    </row>
    <row r="455" spans="1:8" s="17" customFormat="1" ht="13.5">
      <c r="A455" s="15" t="s">
        <v>638</v>
      </c>
      <c r="B455" s="9" t="s">
        <v>2250</v>
      </c>
      <c r="C455" s="9" t="s">
        <v>2246</v>
      </c>
      <c r="D455" s="307" t="s">
        <v>651</v>
      </c>
      <c r="E455" s="308" t="s">
        <v>652</v>
      </c>
      <c r="F455" s="9" t="s">
        <v>2251</v>
      </c>
      <c r="G455" s="9" t="s">
        <v>2246</v>
      </c>
      <c r="H455" s="9" t="s">
        <v>1258</v>
      </c>
    </row>
    <row r="456" spans="1:8" s="17" customFormat="1" ht="13.5">
      <c r="A456" s="15" t="s">
        <v>638</v>
      </c>
      <c r="B456" s="9" t="s">
        <v>2248</v>
      </c>
      <c r="C456" s="9" t="s">
        <v>2246</v>
      </c>
      <c r="D456" s="307" t="s">
        <v>653</v>
      </c>
      <c r="E456" s="308" t="s">
        <v>654</v>
      </c>
      <c r="F456" s="9" t="s">
        <v>2249</v>
      </c>
      <c r="G456" s="9" t="s">
        <v>2246</v>
      </c>
      <c r="H456" s="9" t="s">
        <v>1258</v>
      </c>
    </row>
    <row r="457" spans="1:8" s="17" customFormat="1" ht="13.5">
      <c r="A457" s="15" t="s">
        <v>638</v>
      </c>
      <c r="B457" s="35" t="s">
        <v>1627</v>
      </c>
      <c r="C457" s="9">
        <v>7</v>
      </c>
      <c r="D457" s="307" t="s">
        <v>655</v>
      </c>
      <c r="E457" s="308" t="s">
        <v>656</v>
      </c>
      <c r="F457" s="9"/>
      <c r="G457" s="9" t="s">
        <v>1639</v>
      </c>
      <c r="H457" s="9" t="s">
        <v>1226</v>
      </c>
    </row>
    <row r="458" spans="1:8" s="17" customFormat="1" ht="13.5">
      <c r="A458" s="15" t="s">
        <v>638</v>
      </c>
      <c r="B458" s="35" t="s">
        <v>1627</v>
      </c>
      <c r="C458" s="9">
        <v>7</v>
      </c>
      <c r="D458" s="307" t="s">
        <v>657</v>
      </c>
      <c r="E458" s="308" t="s">
        <v>658</v>
      </c>
      <c r="F458" s="9"/>
      <c r="G458" s="9" t="s">
        <v>2252</v>
      </c>
      <c r="H458" s="9" t="s">
        <v>1226</v>
      </c>
    </row>
    <row r="459" spans="1:8" ht="12" customHeight="1">
      <c r="A459" s="33"/>
      <c r="B459" s="19"/>
      <c r="C459" s="19" t="s">
        <v>404</v>
      </c>
      <c r="D459" s="20"/>
      <c r="E459" s="21"/>
      <c r="F459" s="19"/>
      <c r="G459" s="19"/>
      <c r="H459" s="19"/>
    </row>
    <row r="460" spans="1:8" ht="13.5">
      <c r="A460" s="49" t="s">
        <v>2216</v>
      </c>
      <c r="B460" s="35" t="s">
        <v>2252</v>
      </c>
      <c r="C460" s="9">
        <v>7</v>
      </c>
      <c r="D460" s="307" t="s">
        <v>659</v>
      </c>
      <c r="E460" s="308" t="s">
        <v>660</v>
      </c>
      <c r="F460" s="15"/>
      <c r="G460" s="9" t="s">
        <v>2252</v>
      </c>
      <c r="H460" s="9" t="s">
        <v>1255</v>
      </c>
    </row>
    <row r="461" spans="1:8" ht="13.5">
      <c r="A461" s="49" t="s">
        <v>2216</v>
      </c>
      <c r="B461" s="9"/>
      <c r="C461" s="9">
        <v>7</v>
      </c>
      <c r="D461" s="307" t="s">
        <v>661</v>
      </c>
      <c r="E461" s="308" t="s">
        <v>662</v>
      </c>
      <c r="F461" s="15"/>
      <c r="G461" s="9" t="s">
        <v>2252</v>
      </c>
      <c r="H461" s="9" t="s">
        <v>1256</v>
      </c>
    </row>
    <row r="462" spans="1:8" ht="13.5">
      <c r="A462" s="49" t="s">
        <v>2216</v>
      </c>
      <c r="B462" s="9" t="s">
        <v>1875</v>
      </c>
      <c r="C462" s="9">
        <v>7</v>
      </c>
      <c r="D462" s="307" t="s">
        <v>663</v>
      </c>
      <c r="E462" s="308" t="s">
        <v>664</v>
      </c>
      <c r="F462" s="15"/>
      <c r="G462" s="9" t="s">
        <v>2252</v>
      </c>
      <c r="H462" s="9" t="s">
        <v>1256</v>
      </c>
    </row>
    <row r="463" spans="1:8" ht="13.5">
      <c r="A463" s="49" t="s">
        <v>2216</v>
      </c>
      <c r="B463" s="35" t="s">
        <v>1639</v>
      </c>
      <c r="C463" s="9">
        <v>7</v>
      </c>
      <c r="D463" s="307" t="s">
        <v>665</v>
      </c>
      <c r="E463" s="308" t="s">
        <v>666</v>
      </c>
      <c r="F463" s="15"/>
      <c r="G463" s="9" t="s">
        <v>1639</v>
      </c>
      <c r="H463" s="9" t="s">
        <v>1255</v>
      </c>
    </row>
    <row r="464" spans="1:8" ht="13.5">
      <c r="A464" s="49" t="s">
        <v>2216</v>
      </c>
      <c r="B464" s="9"/>
      <c r="C464" s="9">
        <v>7</v>
      </c>
      <c r="D464" s="307" t="s">
        <v>667</v>
      </c>
      <c r="E464" s="308" t="s">
        <v>668</v>
      </c>
      <c r="F464" s="15"/>
      <c r="G464" s="9" t="s">
        <v>1639</v>
      </c>
      <c r="H464" s="9" t="s">
        <v>1256</v>
      </c>
    </row>
    <row r="465" spans="1:8" ht="13.5">
      <c r="A465" s="49" t="s">
        <v>2216</v>
      </c>
      <c r="B465" s="9" t="s">
        <v>1875</v>
      </c>
      <c r="C465" s="9">
        <v>7</v>
      </c>
      <c r="D465" s="307" t="s">
        <v>669</v>
      </c>
      <c r="E465" s="308" t="s">
        <v>670</v>
      </c>
      <c r="F465" s="15"/>
      <c r="G465" s="9" t="s">
        <v>1639</v>
      </c>
      <c r="H465" s="9" t="s">
        <v>1256</v>
      </c>
    </row>
    <row r="466" spans="1:8" ht="13.5">
      <c r="A466" s="49" t="s">
        <v>2216</v>
      </c>
      <c r="B466" s="9" t="s">
        <v>2250</v>
      </c>
      <c r="C466" s="9" t="s">
        <v>2246</v>
      </c>
      <c r="D466" s="307" t="s">
        <v>671</v>
      </c>
      <c r="E466" s="308" t="s">
        <v>672</v>
      </c>
      <c r="F466" s="9" t="s">
        <v>2251</v>
      </c>
      <c r="G466" s="5" t="s">
        <v>2246</v>
      </c>
      <c r="H466" s="9" t="s">
        <v>1257</v>
      </c>
    </row>
    <row r="467" spans="1:8" ht="13.5">
      <c r="A467" s="49" t="s">
        <v>2216</v>
      </c>
      <c r="B467" s="9" t="s">
        <v>2248</v>
      </c>
      <c r="C467" s="9" t="s">
        <v>2246</v>
      </c>
      <c r="D467" s="307" t="s">
        <v>673</v>
      </c>
      <c r="E467" s="308" t="s">
        <v>674</v>
      </c>
      <c r="F467" s="9" t="s">
        <v>2249</v>
      </c>
      <c r="G467" s="5" t="s">
        <v>2246</v>
      </c>
      <c r="H467" s="9" t="s">
        <v>1257</v>
      </c>
    </row>
    <row r="468" spans="1:8" ht="13.5">
      <c r="A468" s="49" t="s">
        <v>2216</v>
      </c>
      <c r="B468" s="9" t="s">
        <v>2250</v>
      </c>
      <c r="C468" s="9" t="s">
        <v>2246</v>
      </c>
      <c r="D468" s="307" t="s">
        <v>675</v>
      </c>
      <c r="E468" s="308" t="s">
        <v>676</v>
      </c>
      <c r="F468" s="9" t="s">
        <v>2251</v>
      </c>
      <c r="G468" s="5" t="s">
        <v>2246</v>
      </c>
      <c r="H468" s="9" t="s">
        <v>1643</v>
      </c>
    </row>
    <row r="469" spans="1:8" ht="13.5">
      <c r="A469" s="49" t="s">
        <v>2216</v>
      </c>
      <c r="B469" s="9" t="s">
        <v>2248</v>
      </c>
      <c r="C469" s="9" t="s">
        <v>2246</v>
      </c>
      <c r="D469" s="307" t="s">
        <v>677</v>
      </c>
      <c r="E469" s="308" t="s">
        <v>678</v>
      </c>
      <c r="F469" s="9" t="s">
        <v>2249</v>
      </c>
      <c r="G469" s="5" t="s">
        <v>2246</v>
      </c>
      <c r="H469" s="9" t="s">
        <v>1643</v>
      </c>
    </row>
    <row r="470" spans="1:8" ht="13.5">
      <c r="A470" s="49" t="s">
        <v>2216</v>
      </c>
      <c r="B470" s="35" t="s">
        <v>1627</v>
      </c>
      <c r="C470" s="9">
        <v>7</v>
      </c>
      <c r="D470" s="307" t="s">
        <v>679</v>
      </c>
      <c r="E470" s="308" t="s">
        <v>680</v>
      </c>
      <c r="F470" s="15"/>
      <c r="G470" s="9" t="s">
        <v>1639</v>
      </c>
      <c r="H470" s="9" t="s">
        <v>1226</v>
      </c>
    </row>
    <row r="471" spans="1:8" ht="13.5">
      <c r="A471" s="49" t="s">
        <v>2216</v>
      </c>
      <c r="B471" s="35" t="s">
        <v>1627</v>
      </c>
      <c r="C471" s="9">
        <v>7</v>
      </c>
      <c r="D471" s="307" t="s">
        <v>681</v>
      </c>
      <c r="E471" s="308" t="s">
        <v>682</v>
      </c>
      <c r="F471" s="15"/>
      <c r="G471" s="9" t="s">
        <v>2252</v>
      </c>
      <c r="H471" s="9" t="s">
        <v>1226</v>
      </c>
    </row>
    <row r="472" spans="1:8" ht="13.5">
      <c r="A472" s="49" t="s">
        <v>2216</v>
      </c>
      <c r="B472" s="9"/>
      <c r="C472" s="9">
        <v>7</v>
      </c>
      <c r="D472" s="184"/>
      <c r="E472" s="203"/>
      <c r="F472" s="15"/>
      <c r="G472" s="9" t="s">
        <v>2247</v>
      </c>
      <c r="H472" s="9" t="s">
        <v>1902</v>
      </c>
    </row>
    <row r="473" spans="1:8" ht="12" customHeight="1">
      <c r="A473" s="33"/>
      <c r="B473" s="19"/>
      <c r="C473" s="19" t="s">
        <v>404</v>
      </c>
      <c r="D473" s="20"/>
      <c r="E473" s="21"/>
      <c r="F473" s="19"/>
      <c r="G473" s="19"/>
      <c r="H473" s="19"/>
    </row>
    <row r="474" spans="1:10" ht="13.5">
      <c r="A474" s="22" t="s">
        <v>1876</v>
      </c>
      <c r="B474" s="8" t="s">
        <v>1639</v>
      </c>
      <c r="C474" s="5">
        <v>4</v>
      </c>
      <c r="D474" s="238" t="s">
        <v>913</v>
      </c>
      <c r="E474" s="202" t="s">
        <v>329</v>
      </c>
      <c r="F474" s="5"/>
      <c r="G474" s="5" t="s">
        <v>1639</v>
      </c>
      <c r="H474" s="5" t="s">
        <v>1255</v>
      </c>
      <c r="I474" s="113"/>
      <c r="J474" s="113"/>
    </row>
    <row r="475" spans="1:10" ht="13.5">
      <c r="A475" s="22" t="s">
        <v>1876</v>
      </c>
      <c r="B475" s="8" t="s">
        <v>2247</v>
      </c>
      <c r="C475" s="5">
        <v>4</v>
      </c>
      <c r="D475" s="238" t="s">
        <v>914</v>
      </c>
      <c r="E475" s="202" t="s">
        <v>330</v>
      </c>
      <c r="F475" s="5"/>
      <c r="G475" s="5" t="s">
        <v>2246</v>
      </c>
      <c r="H475" s="5" t="s">
        <v>1255</v>
      </c>
      <c r="I475" s="113"/>
      <c r="J475" s="113"/>
    </row>
    <row r="476" spans="1:10" ht="13.5">
      <c r="A476" s="22" t="s">
        <v>1876</v>
      </c>
      <c r="B476" s="5" t="s">
        <v>1877</v>
      </c>
      <c r="C476" s="5">
        <v>4</v>
      </c>
      <c r="D476" s="184" t="s">
        <v>915</v>
      </c>
      <c r="E476" s="203" t="s">
        <v>331</v>
      </c>
      <c r="F476" s="5"/>
      <c r="G476" s="5" t="s">
        <v>2246</v>
      </c>
      <c r="H476" s="5" t="s">
        <v>1256</v>
      </c>
      <c r="I476" s="113"/>
      <c r="J476" s="113"/>
    </row>
    <row r="477" spans="1:10" ht="13.5">
      <c r="A477" s="22" t="s">
        <v>1876</v>
      </c>
      <c r="B477" s="8" t="s">
        <v>1627</v>
      </c>
      <c r="C477" s="5">
        <v>4</v>
      </c>
      <c r="D477" s="184" t="s">
        <v>916</v>
      </c>
      <c r="E477" s="203" t="s">
        <v>332</v>
      </c>
      <c r="F477" s="5"/>
      <c r="G477" s="5" t="s">
        <v>2246</v>
      </c>
      <c r="H477" s="5" t="s">
        <v>1227</v>
      </c>
      <c r="I477" s="113"/>
      <c r="J477" s="113"/>
    </row>
    <row r="478" spans="1:10" ht="13.5">
      <c r="A478" s="22" t="s">
        <v>1876</v>
      </c>
      <c r="B478" s="5"/>
      <c r="C478" s="5">
        <v>4</v>
      </c>
      <c r="D478" s="184" t="s">
        <v>3374</v>
      </c>
      <c r="E478" s="203" t="s">
        <v>333</v>
      </c>
      <c r="F478" s="5"/>
      <c r="G478" s="5" t="s">
        <v>2246</v>
      </c>
      <c r="H478" s="5" t="s">
        <v>1228</v>
      </c>
      <c r="I478" s="113"/>
      <c r="J478" s="113"/>
    </row>
    <row r="479" spans="1:8" ht="12" customHeight="1">
      <c r="A479" s="33"/>
      <c r="B479" s="19"/>
      <c r="C479" s="19" t="s">
        <v>404</v>
      </c>
      <c r="D479" s="20"/>
      <c r="E479" s="21"/>
      <c r="F479" s="19"/>
      <c r="G479" s="19"/>
      <c r="H479" s="19"/>
    </row>
    <row r="480" spans="1:10" ht="13.5">
      <c r="A480" s="22" t="s">
        <v>1878</v>
      </c>
      <c r="B480" s="8" t="s">
        <v>2247</v>
      </c>
      <c r="C480" s="5">
        <v>2</v>
      </c>
      <c r="D480" s="184" t="s">
        <v>3375</v>
      </c>
      <c r="E480" s="203" t="s">
        <v>334</v>
      </c>
      <c r="F480" s="5"/>
      <c r="G480" s="5" t="s">
        <v>3349</v>
      </c>
      <c r="H480" s="5" t="s">
        <v>1255</v>
      </c>
      <c r="I480" s="113"/>
      <c r="J480" s="113"/>
    </row>
    <row r="481" spans="1:10" ht="13.5">
      <c r="A481" s="22" t="s">
        <v>1878</v>
      </c>
      <c r="B481" s="5"/>
      <c r="C481" s="5">
        <v>2</v>
      </c>
      <c r="D481" s="184" t="s">
        <v>3376</v>
      </c>
      <c r="E481" s="203" t="s">
        <v>335</v>
      </c>
      <c r="F481" s="5"/>
      <c r="G481" s="5" t="s">
        <v>3349</v>
      </c>
      <c r="H481" s="5" t="s">
        <v>1256</v>
      </c>
      <c r="I481" s="113"/>
      <c r="J481" s="113"/>
    </row>
    <row r="482" spans="1:10" ht="13.5">
      <c r="A482" s="22" t="s">
        <v>1878</v>
      </c>
      <c r="B482" s="5" t="s">
        <v>2250</v>
      </c>
      <c r="C482" s="5" t="s">
        <v>2246</v>
      </c>
      <c r="D482" s="184" t="s">
        <v>3377</v>
      </c>
      <c r="E482" s="203" t="s">
        <v>336</v>
      </c>
      <c r="F482" s="5" t="s">
        <v>2251</v>
      </c>
      <c r="G482" s="5" t="s">
        <v>3349</v>
      </c>
      <c r="H482" s="5" t="s">
        <v>1257</v>
      </c>
      <c r="I482" s="113"/>
      <c r="J482" s="113"/>
    </row>
    <row r="483" spans="1:10" ht="13.5">
      <c r="A483" s="22" t="s">
        <v>1878</v>
      </c>
      <c r="B483" s="5" t="s">
        <v>2248</v>
      </c>
      <c r="C483" s="5" t="s">
        <v>2246</v>
      </c>
      <c r="D483" s="184" t="s">
        <v>3378</v>
      </c>
      <c r="E483" s="203" t="s">
        <v>337</v>
      </c>
      <c r="F483" s="5" t="s">
        <v>2249</v>
      </c>
      <c r="G483" s="5" t="s">
        <v>3349</v>
      </c>
      <c r="H483" s="5" t="s">
        <v>1257</v>
      </c>
      <c r="I483" s="113"/>
      <c r="J483" s="113"/>
    </row>
    <row r="484" spans="1:10" ht="13.5">
      <c r="A484" s="22" t="s">
        <v>1878</v>
      </c>
      <c r="B484" s="5" t="s">
        <v>2250</v>
      </c>
      <c r="C484" s="5" t="s">
        <v>2246</v>
      </c>
      <c r="D484" s="184" t="s">
        <v>3379</v>
      </c>
      <c r="E484" s="203" t="s">
        <v>338</v>
      </c>
      <c r="F484" s="5" t="s">
        <v>2251</v>
      </c>
      <c r="G484" s="5" t="s">
        <v>3349</v>
      </c>
      <c r="H484" s="5" t="s">
        <v>1258</v>
      </c>
      <c r="I484" s="113"/>
      <c r="J484" s="113"/>
    </row>
    <row r="485" spans="1:10" ht="13.5">
      <c r="A485" s="22" t="s">
        <v>1878</v>
      </c>
      <c r="B485" s="5" t="s">
        <v>2248</v>
      </c>
      <c r="C485" s="5" t="s">
        <v>2246</v>
      </c>
      <c r="D485" s="184" t="s">
        <v>3380</v>
      </c>
      <c r="E485" s="203" t="s">
        <v>339</v>
      </c>
      <c r="F485" s="5" t="s">
        <v>2249</v>
      </c>
      <c r="G485" s="5" t="s">
        <v>3349</v>
      </c>
      <c r="H485" s="5" t="s">
        <v>1258</v>
      </c>
      <c r="I485" s="113"/>
      <c r="J485" s="113"/>
    </row>
    <row r="486" spans="1:10" ht="13.5">
      <c r="A486" s="22" t="s">
        <v>1878</v>
      </c>
      <c r="B486" s="8" t="s">
        <v>1627</v>
      </c>
      <c r="C486" s="5">
        <v>2</v>
      </c>
      <c r="D486" s="184" t="s">
        <v>3381</v>
      </c>
      <c r="E486" s="203" t="s">
        <v>340</v>
      </c>
      <c r="F486" s="5"/>
      <c r="G486" s="5" t="s">
        <v>3349</v>
      </c>
      <c r="H486" s="5" t="s">
        <v>1227</v>
      </c>
      <c r="I486" s="113"/>
      <c r="J486" s="113"/>
    </row>
    <row r="487" spans="1:8" ht="12" customHeight="1">
      <c r="A487" s="33"/>
      <c r="B487" s="19"/>
      <c r="C487" s="19" t="s">
        <v>404</v>
      </c>
      <c r="D487" s="20"/>
      <c r="E487" s="21"/>
      <c r="F487" s="19"/>
      <c r="G487" s="19"/>
      <c r="H487" s="19"/>
    </row>
    <row r="488" spans="1:10" ht="13.5">
      <c r="A488" s="22" t="s">
        <v>1633</v>
      </c>
      <c r="B488" s="8" t="s">
        <v>2252</v>
      </c>
      <c r="C488" s="5" t="s">
        <v>1634</v>
      </c>
      <c r="D488" s="184" t="s">
        <v>3382</v>
      </c>
      <c r="E488" s="203" t="s">
        <v>341</v>
      </c>
      <c r="F488" s="5"/>
      <c r="G488" s="5" t="s">
        <v>2252</v>
      </c>
      <c r="H488" s="5" t="s">
        <v>1255</v>
      </c>
      <c r="I488" s="113"/>
      <c r="J488" s="113"/>
    </row>
    <row r="489" spans="1:10" ht="13.5">
      <c r="A489" s="22" t="s">
        <v>1633</v>
      </c>
      <c r="B489" s="8" t="s">
        <v>1639</v>
      </c>
      <c r="C489" s="5" t="s">
        <v>1634</v>
      </c>
      <c r="D489" s="238" t="s">
        <v>3383</v>
      </c>
      <c r="E489" s="202" t="s">
        <v>342</v>
      </c>
      <c r="F489" s="5"/>
      <c r="G489" s="5" t="s">
        <v>1639</v>
      </c>
      <c r="H489" s="5" t="s">
        <v>1255</v>
      </c>
      <c r="I489" s="113"/>
      <c r="J489" s="113"/>
    </row>
    <row r="490" spans="1:10" ht="13.5">
      <c r="A490" s="22" t="s">
        <v>1633</v>
      </c>
      <c r="B490" s="8" t="s">
        <v>1627</v>
      </c>
      <c r="C490" s="5" t="s">
        <v>1634</v>
      </c>
      <c r="D490" s="184" t="s">
        <v>3384</v>
      </c>
      <c r="E490" s="203" t="s">
        <v>343</v>
      </c>
      <c r="F490" s="5"/>
      <c r="G490" s="5" t="s">
        <v>1639</v>
      </c>
      <c r="H490" s="5" t="s">
        <v>1227</v>
      </c>
      <c r="I490" s="113"/>
      <c r="J490" s="113"/>
    </row>
    <row r="491" spans="1:10" ht="13.5">
      <c r="A491" s="22" t="s">
        <v>1633</v>
      </c>
      <c r="B491" s="5"/>
      <c r="C491" s="5" t="s">
        <v>1634</v>
      </c>
      <c r="D491" s="238" t="s">
        <v>3385</v>
      </c>
      <c r="E491" s="202" t="s">
        <v>344</v>
      </c>
      <c r="F491" s="5"/>
      <c r="G491" s="5" t="s">
        <v>2252</v>
      </c>
      <c r="H491" s="5" t="s">
        <v>1227</v>
      </c>
      <c r="I491" s="113"/>
      <c r="J491" s="113"/>
    </row>
    <row r="492" spans="1:8" ht="12" customHeight="1">
      <c r="A492" s="33"/>
      <c r="B492" s="19"/>
      <c r="C492" s="19" t="s">
        <v>404</v>
      </c>
      <c r="D492" s="20"/>
      <c r="E492" s="21"/>
      <c r="F492" s="19"/>
      <c r="G492" s="19"/>
      <c r="H492" s="19"/>
    </row>
    <row r="493" spans="1:8" ht="13.5">
      <c r="A493" s="513" t="s">
        <v>2513</v>
      </c>
      <c r="B493" s="35" t="s">
        <v>2252</v>
      </c>
      <c r="C493" s="9">
        <v>12</v>
      </c>
      <c r="D493" s="307" t="s">
        <v>683</v>
      </c>
      <c r="E493" s="308" t="s">
        <v>684</v>
      </c>
      <c r="F493" s="15"/>
      <c r="G493" s="9" t="s">
        <v>2252</v>
      </c>
      <c r="H493" s="9" t="s">
        <v>1255</v>
      </c>
    </row>
    <row r="494" spans="1:8" ht="13.5">
      <c r="A494" s="49" t="s">
        <v>2513</v>
      </c>
      <c r="B494" s="9"/>
      <c r="C494" s="9">
        <v>12</v>
      </c>
      <c r="D494" s="307" t="s">
        <v>685</v>
      </c>
      <c r="E494" s="308" t="s">
        <v>686</v>
      </c>
      <c r="F494" s="15"/>
      <c r="G494" s="9" t="s">
        <v>2252</v>
      </c>
      <c r="H494" s="9" t="s">
        <v>1256</v>
      </c>
    </row>
    <row r="495" spans="1:8" ht="13.5">
      <c r="A495" s="49" t="s">
        <v>2513</v>
      </c>
      <c r="B495" s="9" t="s">
        <v>1891</v>
      </c>
      <c r="C495" s="9">
        <v>12</v>
      </c>
      <c r="D495" s="307" t="s">
        <v>687</v>
      </c>
      <c r="E495" s="308" t="s">
        <v>688</v>
      </c>
      <c r="F495" s="15"/>
      <c r="G495" s="9" t="s">
        <v>2252</v>
      </c>
      <c r="H495" s="9" t="s">
        <v>1256</v>
      </c>
    </row>
    <row r="496" spans="1:8" ht="13.5">
      <c r="A496" s="49" t="s">
        <v>2513</v>
      </c>
      <c r="B496" s="35" t="s">
        <v>1639</v>
      </c>
      <c r="C496" s="9">
        <v>12</v>
      </c>
      <c r="D496" s="307" t="s">
        <v>689</v>
      </c>
      <c r="E496" s="308" t="s">
        <v>690</v>
      </c>
      <c r="F496" s="15"/>
      <c r="G496" s="9" t="s">
        <v>1639</v>
      </c>
      <c r="H496" s="9" t="s">
        <v>1255</v>
      </c>
    </row>
    <row r="497" spans="1:8" ht="13.5">
      <c r="A497" s="49" t="s">
        <v>2513</v>
      </c>
      <c r="B497" s="9"/>
      <c r="C497" s="9">
        <v>12</v>
      </c>
      <c r="D497" s="307" t="s">
        <v>691</v>
      </c>
      <c r="E497" s="308" t="s">
        <v>692</v>
      </c>
      <c r="F497" s="15"/>
      <c r="G497" s="9" t="s">
        <v>1639</v>
      </c>
      <c r="H497" s="9" t="s">
        <v>1256</v>
      </c>
    </row>
    <row r="498" spans="1:8" ht="13.5">
      <c r="A498" s="49" t="s">
        <v>2513</v>
      </c>
      <c r="B498" s="9" t="s">
        <v>1891</v>
      </c>
      <c r="C498" s="9">
        <v>12</v>
      </c>
      <c r="D498" s="307" t="s">
        <v>693</v>
      </c>
      <c r="E498" s="308" t="s">
        <v>694</v>
      </c>
      <c r="F498" s="15"/>
      <c r="G498" s="9" t="s">
        <v>1639</v>
      </c>
      <c r="H498" s="9" t="s">
        <v>1256</v>
      </c>
    </row>
    <row r="499" spans="1:8" ht="13.5">
      <c r="A499" s="49" t="s">
        <v>2513</v>
      </c>
      <c r="B499" s="5" t="s">
        <v>2250</v>
      </c>
      <c r="C499" s="5" t="s">
        <v>2246</v>
      </c>
      <c r="D499" s="307" t="s">
        <v>695</v>
      </c>
      <c r="E499" s="308" t="s">
        <v>696</v>
      </c>
      <c r="F499" s="5" t="s">
        <v>2251</v>
      </c>
      <c r="G499" s="5" t="s">
        <v>3349</v>
      </c>
      <c r="H499" s="5" t="s">
        <v>1257</v>
      </c>
    </row>
    <row r="500" spans="1:8" ht="13.5">
      <c r="A500" s="49" t="s">
        <v>2513</v>
      </c>
      <c r="B500" s="5" t="s">
        <v>2248</v>
      </c>
      <c r="C500" s="5" t="s">
        <v>2246</v>
      </c>
      <c r="D500" s="307" t="s">
        <v>697</v>
      </c>
      <c r="E500" s="308" t="s">
        <v>698</v>
      </c>
      <c r="F500" s="5" t="s">
        <v>2249</v>
      </c>
      <c r="G500" s="5" t="s">
        <v>3349</v>
      </c>
      <c r="H500" s="5" t="s">
        <v>1257</v>
      </c>
    </row>
    <row r="501" spans="1:8" ht="13.5">
      <c r="A501" s="49" t="s">
        <v>2513</v>
      </c>
      <c r="B501" s="5" t="s">
        <v>2250</v>
      </c>
      <c r="C501" s="5" t="s">
        <v>2246</v>
      </c>
      <c r="D501" s="307" t="s">
        <v>699</v>
      </c>
      <c r="E501" s="308" t="s">
        <v>700</v>
      </c>
      <c r="F501" s="5" t="s">
        <v>2251</v>
      </c>
      <c r="G501" s="5" t="s">
        <v>3349</v>
      </c>
      <c r="H501" s="5" t="s">
        <v>1258</v>
      </c>
    </row>
    <row r="502" spans="1:8" ht="13.5">
      <c r="A502" s="49" t="s">
        <v>2513</v>
      </c>
      <c r="B502" s="5" t="s">
        <v>2248</v>
      </c>
      <c r="C502" s="5" t="s">
        <v>2246</v>
      </c>
      <c r="D502" s="307" t="s">
        <v>701</v>
      </c>
      <c r="E502" s="308" t="s">
        <v>702</v>
      </c>
      <c r="F502" s="5" t="s">
        <v>2249</v>
      </c>
      <c r="G502" s="5" t="s">
        <v>3349</v>
      </c>
      <c r="H502" s="5" t="s">
        <v>1258</v>
      </c>
    </row>
    <row r="503" spans="1:8" ht="13.5">
      <c r="A503" s="49" t="s">
        <v>2513</v>
      </c>
      <c r="B503" s="35" t="s">
        <v>1627</v>
      </c>
      <c r="C503" s="9">
        <v>12</v>
      </c>
      <c r="D503" s="307" t="s">
        <v>703</v>
      </c>
      <c r="E503" s="308" t="s">
        <v>704</v>
      </c>
      <c r="F503" s="15"/>
      <c r="G503" s="9" t="s">
        <v>1639</v>
      </c>
      <c r="H503" s="9" t="s">
        <v>1226</v>
      </c>
    </row>
    <row r="504" spans="1:8" ht="13.5">
      <c r="A504" s="49" t="s">
        <v>2513</v>
      </c>
      <c r="B504" s="9"/>
      <c r="C504" s="9">
        <v>12</v>
      </c>
      <c r="D504" s="307" t="s">
        <v>705</v>
      </c>
      <c r="E504" s="308" t="s">
        <v>706</v>
      </c>
      <c r="F504" s="15"/>
      <c r="G504" s="9" t="s">
        <v>2252</v>
      </c>
      <c r="H504" s="9" t="s">
        <v>1226</v>
      </c>
    </row>
    <row r="505" spans="1:8" ht="13.5">
      <c r="A505" s="49" t="s">
        <v>2513</v>
      </c>
      <c r="B505" s="9"/>
      <c r="C505" s="9">
        <v>12</v>
      </c>
      <c r="D505" s="184"/>
      <c r="E505" s="203"/>
      <c r="F505" s="15"/>
      <c r="G505" s="9" t="s">
        <v>2247</v>
      </c>
      <c r="H505" s="9" t="s">
        <v>1902</v>
      </c>
    </row>
    <row r="506" spans="1:8" ht="12" customHeight="1">
      <c r="A506" s="33"/>
      <c r="B506" s="19"/>
      <c r="C506" s="19" t="s">
        <v>404</v>
      </c>
      <c r="D506" s="20"/>
      <c r="E506" s="21"/>
      <c r="F506" s="19"/>
      <c r="G506" s="19"/>
      <c r="H506" s="19"/>
    </row>
    <row r="507" spans="1:8" ht="13.5">
      <c r="A507" s="49" t="s">
        <v>1635</v>
      </c>
      <c r="B507" s="8" t="s">
        <v>2252</v>
      </c>
      <c r="C507" s="9">
        <v>8</v>
      </c>
      <c r="D507" s="184" t="s">
        <v>3367</v>
      </c>
      <c r="E507" s="203" t="s">
        <v>345</v>
      </c>
      <c r="F507" s="9"/>
      <c r="G507" s="5" t="s">
        <v>2252</v>
      </c>
      <c r="H507" s="9" t="s">
        <v>1255</v>
      </c>
    </row>
    <row r="508" spans="1:8" ht="13.5">
      <c r="A508" s="49" t="s">
        <v>1635</v>
      </c>
      <c r="B508" s="8"/>
      <c r="C508" s="9">
        <v>8</v>
      </c>
      <c r="D508" s="184" t="s">
        <v>3369</v>
      </c>
      <c r="E508" s="203" t="s">
        <v>346</v>
      </c>
      <c r="F508" s="9"/>
      <c r="G508" s="5" t="s">
        <v>2252</v>
      </c>
      <c r="H508" s="9" t="s">
        <v>1256</v>
      </c>
    </row>
    <row r="509" spans="1:8" ht="13.5">
      <c r="A509" s="4" t="s">
        <v>1635</v>
      </c>
      <c r="B509" s="5" t="s">
        <v>2250</v>
      </c>
      <c r="C509" s="5">
        <v>8</v>
      </c>
      <c r="D509" s="184" t="s">
        <v>3360</v>
      </c>
      <c r="E509" s="203" t="s">
        <v>347</v>
      </c>
      <c r="F509" s="5" t="s">
        <v>2251</v>
      </c>
      <c r="G509" s="9" t="s">
        <v>2252</v>
      </c>
      <c r="H509" s="5" t="s">
        <v>1257</v>
      </c>
    </row>
    <row r="510" spans="1:8" ht="13.5">
      <c r="A510" s="4" t="s">
        <v>1635</v>
      </c>
      <c r="B510" s="5" t="s">
        <v>2248</v>
      </c>
      <c r="C510" s="5">
        <v>8</v>
      </c>
      <c r="D510" s="184" t="s">
        <v>3361</v>
      </c>
      <c r="E510" s="203" t="s">
        <v>348</v>
      </c>
      <c r="F510" s="5" t="s">
        <v>2249</v>
      </c>
      <c r="G510" s="9" t="s">
        <v>2252</v>
      </c>
      <c r="H510" s="5" t="s">
        <v>1257</v>
      </c>
    </row>
    <row r="511" spans="1:8" ht="13.5">
      <c r="A511" s="23" t="s">
        <v>1635</v>
      </c>
      <c r="B511" s="3" t="s">
        <v>2250</v>
      </c>
      <c r="C511" s="3">
        <v>8</v>
      </c>
      <c r="D511" s="238" t="s">
        <v>3362</v>
      </c>
      <c r="E511" s="202" t="s">
        <v>349</v>
      </c>
      <c r="F511" s="3" t="s">
        <v>2251</v>
      </c>
      <c r="G511" s="9" t="s">
        <v>2252</v>
      </c>
      <c r="H511" s="3" t="s">
        <v>1258</v>
      </c>
    </row>
    <row r="512" spans="1:8" ht="13.5">
      <c r="A512" s="4" t="s">
        <v>1635</v>
      </c>
      <c r="B512" s="5" t="s">
        <v>2248</v>
      </c>
      <c r="C512" s="5">
        <v>8</v>
      </c>
      <c r="D512" s="184" t="s">
        <v>3363</v>
      </c>
      <c r="E512" s="203" t="s">
        <v>350</v>
      </c>
      <c r="F512" s="5" t="s">
        <v>2249</v>
      </c>
      <c r="G512" s="9" t="s">
        <v>2252</v>
      </c>
      <c r="H512" s="5" t="s">
        <v>1258</v>
      </c>
    </row>
    <row r="513" spans="1:8" ht="13.5">
      <c r="A513" s="49" t="s">
        <v>1635</v>
      </c>
      <c r="B513" s="35" t="s">
        <v>1627</v>
      </c>
      <c r="C513" s="9">
        <v>8</v>
      </c>
      <c r="D513" s="184" t="s">
        <v>3368</v>
      </c>
      <c r="E513" s="203" t="s">
        <v>351</v>
      </c>
      <c r="F513" s="9"/>
      <c r="G513" s="9" t="s">
        <v>2252</v>
      </c>
      <c r="H513" s="9" t="s">
        <v>1226</v>
      </c>
    </row>
    <row r="514" spans="1:8" ht="13.5">
      <c r="A514" s="49" t="s">
        <v>1635</v>
      </c>
      <c r="B514" s="35" t="s">
        <v>1639</v>
      </c>
      <c r="C514" s="9">
        <v>8</v>
      </c>
      <c r="D514" s="184" t="s">
        <v>3364</v>
      </c>
      <c r="E514" s="203" t="s">
        <v>352</v>
      </c>
      <c r="F514" s="9"/>
      <c r="G514" s="9" t="s">
        <v>1639</v>
      </c>
      <c r="H514" s="9" t="s">
        <v>1255</v>
      </c>
    </row>
    <row r="515" spans="1:8" ht="13.5">
      <c r="A515" s="49" t="s">
        <v>1635</v>
      </c>
      <c r="B515" s="35"/>
      <c r="C515" s="9">
        <v>8</v>
      </c>
      <c r="D515" s="184" t="s">
        <v>3366</v>
      </c>
      <c r="E515" s="203" t="s">
        <v>353</v>
      </c>
      <c r="F515" s="9"/>
      <c r="G515" s="9" t="s">
        <v>1639</v>
      </c>
      <c r="H515" s="9" t="s">
        <v>1256</v>
      </c>
    </row>
    <row r="516" spans="1:8" ht="13.5">
      <c r="A516" s="49" t="s">
        <v>1635</v>
      </c>
      <c r="B516" s="9" t="s">
        <v>2250</v>
      </c>
      <c r="C516" s="9">
        <v>8</v>
      </c>
      <c r="D516" s="184" t="s">
        <v>3370</v>
      </c>
      <c r="E516" s="202" t="s">
        <v>354</v>
      </c>
      <c r="F516" s="9"/>
      <c r="G516" s="9" t="s">
        <v>1639</v>
      </c>
      <c r="H516" s="9" t="s">
        <v>2128</v>
      </c>
    </row>
    <row r="517" spans="1:8" ht="13.5">
      <c r="A517" s="49" t="s">
        <v>1635</v>
      </c>
      <c r="B517" s="9" t="s">
        <v>2248</v>
      </c>
      <c r="C517" s="9">
        <v>8</v>
      </c>
      <c r="D517" s="184" t="s">
        <v>3371</v>
      </c>
      <c r="E517" s="203" t="s">
        <v>355</v>
      </c>
      <c r="F517" s="9"/>
      <c r="G517" s="9" t="s">
        <v>1639</v>
      </c>
      <c r="H517" s="9" t="s">
        <v>2128</v>
      </c>
    </row>
    <row r="518" spans="1:8" ht="13.5">
      <c r="A518" s="49" t="s">
        <v>1635</v>
      </c>
      <c r="B518" s="9" t="s">
        <v>2250</v>
      </c>
      <c r="C518" s="9">
        <v>8</v>
      </c>
      <c r="D518" s="184" t="s">
        <v>3372</v>
      </c>
      <c r="E518" s="203" t="s">
        <v>356</v>
      </c>
      <c r="F518" s="9"/>
      <c r="G518" s="9" t="s">
        <v>1639</v>
      </c>
      <c r="H518" s="9" t="s">
        <v>1258</v>
      </c>
    </row>
    <row r="519" spans="1:8" ht="13.5">
      <c r="A519" s="49" t="s">
        <v>1635</v>
      </c>
      <c r="B519" s="9" t="s">
        <v>2248</v>
      </c>
      <c r="C519" s="9">
        <v>8</v>
      </c>
      <c r="D519" s="184" t="s">
        <v>3373</v>
      </c>
      <c r="E519" s="203" t="s">
        <v>357</v>
      </c>
      <c r="F519" s="9"/>
      <c r="G519" s="9" t="s">
        <v>1639</v>
      </c>
      <c r="H519" s="9" t="s">
        <v>1258</v>
      </c>
    </row>
    <row r="520" spans="1:8" ht="13.5">
      <c r="A520" s="49" t="s">
        <v>1635</v>
      </c>
      <c r="B520" s="35" t="s">
        <v>1627</v>
      </c>
      <c r="C520" s="9">
        <v>8</v>
      </c>
      <c r="D520" s="184" t="s">
        <v>3365</v>
      </c>
      <c r="E520" s="203" t="s">
        <v>358</v>
      </c>
      <c r="F520" s="9"/>
      <c r="G520" s="9" t="s">
        <v>1639</v>
      </c>
      <c r="H520" s="9" t="s">
        <v>1226</v>
      </c>
    </row>
    <row r="521" spans="1:8" ht="12" customHeight="1">
      <c r="A521" s="33"/>
      <c r="B521" s="19"/>
      <c r="C521" s="19" t="s">
        <v>404</v>
      </c>
      <c r="D521" s="20"/>
      <c r="E521" s="21"/>
      <c r="F521" s="19"/>
      <c r="G521" s="19"/>
      <c r="H521" s="19"/>
    </row>
    <row r="522" spans="1:8" ht="13.5">
      <c r="A522" s="49" t="s">
        <v>2221</v>
      </c>
      <c r="B522" s="35" t="s">
        <v>2252</v>
      </c>
      <c r="C522" s="9">
        <v>12</v>
      </c>
      <c r="D522" s="307" t="s">
        <v>707</v>
      </c>
      <c r="E522" s="308" t="s">
        <v>708</v>
      </c>
      <c r="F522" s="15"/>
      <c r="G522" s="9" t="s">
        <v>2252</v>
      </c>
      <c r="H522" s="9" t="s">
        <v>1255</v>
      </c>
    </row>
    <row r="523" spans="1:8" ht="13.5">
      <c r="A523" s="49" t="s">
        <v>2221</v>
      </c>
      <c r="B523" s="9"/>
      <c r="C523" s="9">
        <v>12</v>
      </c>
      <c r="D523" s="307" t="s">
        <v>709</v>
      </c>
      <c r="E523" s="308" t="s">
        <v>710</v>
      </c>
      <c r="F523" s="15"/>
      <c r="G523" s="9" t="s">
        <v>2252</v>
      </c>
      <c r="H523" s="9" t="s">
        <v>1256</v>
      </c>
    </row>
    <row r="524" spans="1:8" ht="13.5">
      <c r="A524" s="49" t="s">
        <v>2221</v>
      </c>
      <c r="B524" s="9" t="s">
        <v>1635</v>
      </c>
      <c r="C524" s="9">
        <v>12</v>
      </c>
      <c r="D524" s="307" t="s">
        <v>711</v>
      </c>
      <c r="E524" s="308" t="s">
        <v>712</v>
      </c>
      <c r="F524" s="15"/>
      <c r="G524" s="9" t="s">
        <v>2252</v>
      </c>
      <c r="H524" s="9" t="s">
        <v>1256</v>
      </c>
    </row>
    <row r="525" spans="1:8" ht="13.5">
      <c r="A525" s="49" t="s">
        <v>2221</v>
      </c>
      <c r="B525" s="9" t="s">
        <v>713</v>
      </c>
      <c r="C525" s="9">
        <v>12</v>
      </c>
      <c r="D525" s="307" t="s">
        <v>714</v>
      </c>
      <c r="E525" s="308" t="s">
        <v>715</v>
      </c>
      <c r="F525" s="15"/>
      <c r="G525" s="9" t="s">
        <v>2252</v>
      </c>
      <c r="H525" s="9" t="s">
        <v>1256</v>
      </c>
    </row>
    <row r="526" spans="1:8" ht="13.5">
      <c r="A526" s="49" t="s">
        <v>2221</v>
      </c>
      <c r="B526" s="35" t="s">
        <v>1639</v>
      </c>
      <c r="C526" s="9">
        <v>12</v>
      </c>
      <c r="D526" s="307" t="s">
        <v>716</v>
      </c>
      <c r="E526" s="308" t="s">
        <v>717</v>
      </c>
      <c r="F526" s="15"/>
      <c r="G526" s="9" t="s">
        <v>1639</v>
      </c>
      <c r="H526" s="9" t="s">
        <v>1255</v>
      </c>
    </row>
    <row r="527" spans="1:8" ht="13.5">
      <c r="A527" s="49" t="s">
        <v>2221</v>
      </c>
      <c r="B527" s="9"/>
      <c r="C527" s="9">
        <v>12</v>
      </c>
      <c r="D527" s="307" t="s">
        <v>718</v>
      </c>
      <c r="E527" s="308" t="s">
        <v>719</v>
      </c>
      <c r="F527" s="15"/>
      <c r="G527" s="9" t="s">
        <v>1639</v>
      </c>
      <c r="H527" s="9" t="s">
        <v>1256</v>
      </c>
    </row>
    <row r="528" spans="1:8" ht="13.5">
      <c r="A528" s="49" t="s">
        <v>2221</v>
      </c>
      <c r="B528" s="9" t="s">
        <v>1635</v>
      </c>
      <c r="C528" s="9">
        <v>12</v>
      </c>
      <c r="D528" s="307" t="s">
        <v>720</v>
      </c>
      <c r="E528" s="308" t="s">
        <v>721</v>
      </c>
      <c r="F528" s="15"/>
      <c r="G528" s="9" t="s">
        <v>1639</v>
      </c>
      <c r="H528" s="9" t="s">
        <v>1256</v>
      </c>
    </row>
    <row r="529" spans="1:8" ht="13.5">
      <c r="A529" s="49" t="s">
        <v>2221</v>
      </c>
      <c r="B529" s="9" t="s">
        <v>713</v>
      </c>
      <c r="C529" s="9">
        <v>12</v>
      </c>
      <c r="D529" s="307" t="s">
        <v>722</v>
      </c>
      <c r="E529" s="308" t="s">
        <v>723</v>
      </c>
      <c r="F529" s="15"/>
      <c r="G529" s="9" t="s">
        <v>1639</v>
      </c>
      <c r="H529" s="9" t="s">
        <v>1256</v>
      </c>
    </row>
    <row r="530" spans="1:8" ht="13.5">
      <c r="A530" s="49" t="s">
        <v>2221</v>
      </c>
      <c r="B530" s="9" t="s">
        <v>2250</v>
      </c>
      <c r="C530" s="9" t="s">
        <v>2246</v>
      </c>
      <c r="D530" s="307" t="s">
        <v>724</v>
      </c>
      <c r="E530" s="308" t="s">
        <v>725</v>
      </c>
      <c r="F530" s="9" t="s">
        <v>2246</v>
      </c>
      <c r="G530" s="9" t="s">
        <v>2251</v>
      </c>
      <c r="H530" s="9" t="s">
        <v>1257</v>
      </c>
    </row>
    <row r="531" spans="1:8" ht="13.5">
      <c r="A531" s="49" t="s">
        <v>2221</v>
      </c>
      <c r="B531" s="9" t="s">
        <v>2248</v>
      </c>
      <c r="C531" s="9" t="s">
        <v>2246</v>
      </c>
      <c r="D531" s="307" t="s">
        <v>726</v>
      </c>
      <c r="E531" s="308" t="s">
        <v>727</v>
      </c>
      <c r="F531" s="9" t="s">
        <v>2246</v>
      </c>
      <c r="G531" s="9" t="s">
        <v>2249</v>
      </c>
      <c r="H531" s="9" t="s">
        <v>1257</v>
      </c>
    </row>
    <row r="532" spans="1:8" ht="13.5">
      <c r="A532" s="49" t="s">
        <v>2221</v>
      </c>
      <c r="B532" s="9" t="s">
        <v>2250</v>
      </c>
      <c r="C532" s="9" t="s">
        <v>2246</v>
      </c>
      <c r="D532" s="307" t="s">
        <v>728</v>
      </c>
      <c r="E532" s="308" t="s">
        <v>729</v>
      </c>
      <c r="F532" s="9" t="s">
        <v>2246</v>
      </c>
      <c r="G532" s="9" t="s">
        <v>2251</v>
      </c>
      <c r="H532" s="9" t="s">
        <v>1643</v>
      </c>
    </row>
    <row r="533" spans="1:8" ht="13.5">
      <c r="A533" s="49" t="s">
        <v>2221</v>
      </c>
      <c r="B533" s="9" t="s">
        <v>2248</v>
      </c>
      <c r="C533" s="9" t="s">
        <v>2246</v>
      </c>
      <c r="D533" s="307" t="s">
        <v>730</v>
      </c>
      <c r="E533" s="308" t="s">
        <v>731</v>
      </c>
      <c r="F533" s="9" t="s">
        <v>2246</v>
      </c>
      <c r="G533" s="9" t="s">
        <v>2249</v>
      </c>
      <c r="H533" s="9" t="s">
        <v>1643</v>
      </c>
    </row>
    <row r="534" spans="1:8" ht="13.5">
      <c r="A534" s="49" t="s">
        <v>2221</v>
      </c>
      <c r="B534" s="35" t="s">
        <v>1627</v>
      </c>
      <c r="C534" s="9">
        <v>12</v>
      </c>
      <c r="D534" s="307" t="s">
        <v>732</v>
      </c>
      <c r="E534" s="308" t="s">
        <v>733</v>
      </c>
      <c r="F534" s="15"/>
      <c r="G534" s="9" t="s">
        <v>1639</v>
      </c>
      <c r="H534" s="9" t="s">
        <v>1226</v>
      </c>
    </row>
    <row r="535" spans="1:8" ht="13.5">
      <c r="A535" s="49" t="s">
        <v>2221</v>
      </c>
      <c r="B535" s="9"/>
      <c r="C535" s="9">
        <v>12</v>
      </c>
      <c r="D535" s="307" t="s">
        <v>734</v>
      </c>
      <c r="E535" s="308" t="s">
        <v>735</v>
      </c>
      <c r="F535" s="15"/>
      <c r="G535" s="9" t="s">
        <v>2252</v>
      </c>
      <c r="H535" s="9" t="s">
        <v>1226</v>
      </c>
    </row>
    <row r="536" spans="1:8" ht="13.5">
      <c r="A536" s="49" t="s">
        <v>2221</v>
      </c>
      <c r="B536" s="9"/>
      <c r="C536" s="9">
        <v>12</v>
      </c>
      <c r="D536" s="184"/>
      <c r="E536" s="203"/>
      <c r="F536" s="15"/>
      <c r="G536" s="9" t="s">
        <v>2247</v>
      </c>
      <c r="H536" s="9" t="s">
        <v>1902</v>
      </c>
    </row>
    <row r="537" spans="1:8" ht="12" customHeight="1">
      <c r="A537" s="33"/>
      <c r="B537" s="19"/>
      <c r="C537" s="19">
        <v>8</v>
      </c>
      <c r="D537" s="20"/>
      <c r="E537" s="21"/>
      <c r="F537" s="19"/>
      <c r="G537" s="19"/>
      <c r="H537" s="19"/>
    </row>
    <row r="538" spans="1:8" ht="13.5">
      <c r="A538" s="44" t="s">
        <v>3186</v>
      </c>
      <c r="B538" s="35" t="s">
        <v>2252</v>
      </c>
      <c r="C538" s="9">
        <v>8</v>
      </c>
      <c r="D538" s="184" t="s">
        <v>781</v>
      </c>
      <c r="E538" s="203" t="s">
        <v>359</v>
      </c>
      <c r="F538" s="9"/>
      <c r="G538" s="9" t="s">
        <v>2252</v>
      </c>
      <c r="H538" s="9" t="s">
        <v>1255</v>
      </c>
    </row>
    <row r="539" spans="1:8" ht="13.5">
      <c r="A539" s="44" t="s">
        <v>3186</v>
      </c>
      <c r="B539" s="9"/>
      <c r="C539" s="9">
        <v>8</v>
      </c>
      <c r="D539" s="184" t="s">
        <v>782</v>
      </c>
      <c r="E539" s="203" t="s">
        <v>360</v>
      </c>
      <c r="F539" s="9"/>
      <c r="G539" s="9" t="s">
        <v>2252</v>
      </c>
      <c r="H539" s="9" t="s">
        <v>1256</v>
      </c>
    </row>
    <row r="540" spans="1:8" ht="13.5">
      <c r="A540" s="44" t="s">
        <v>3186</v>
      </c>
      <c r="B540" s="9" t="s">
        <v>2250</v>
      </c>
      <c r="C540" s="9" t="s">
        <v>2246</v>
      </c>
      <c r="D540" s="184" t="s">
        <v>785</v>
      </c>
      <c r="E540" s="203" t="s">
        <v>361</v>
      </c>
      <c r="F540" s="9" t="s">
        <v>2251</v>
      </c>
      <c r="G540" s="9" t="s">
        <v>2246</v>
      </c>
      <c r="H540" s="9" t="s">
        <v>2128</v>
      </c>
    </row>
    <row r="541" spans="1:8" ht="13.5">
      <c r="A541" s="44" t="s">
        <v>3186</v>
      </c>
      <c r="B541" s="9" t="s">
        <v>2248</v>
      </c>
      <c r="C541" s="9" t="s">
        <v>2246</v>
      </c>
      <c r="D541" s="184" t="s">
        <v>784</v>
      </c>
      <c r="E541" s="203" t="s">
        <v>362</v>
      </c>
      <c r="F541" s="9" t="s">
        <v>2249</v>
      </c>
      <c r="G541" s="9" t="s">
        <v>2246</v>
      </c>
      <c r="H541" s="9" t="s">
        <v>2128</v>
      </c>
    </row>
    <row r="542" spans="1:8" ht="13.5">
      <c r="A542" s="44" t="s">
        <v>3186</v>
      </c>
      <c r="B542" s="9" t="s">
        <v>2250</v>
      </c>
      <c r="C542" s="9" t="s">
        <v>2246</v>
      </c>
      <c r="D542" s="184" t="s">
        <v>786</v>
      </c>
      <c r="E542" s="203" t="s">
        <v>363</v>
      </c>
      <c r="F542" s="9" t="s">
        <v>2251</v>
      </c>
      <c r="G542" s="9" t="s">
        <v>2246</v>
      </c>
      <c r="H542" s="9" t="s">
        <v>1258</v>
      </c>
    </row>
    <row r="543" spans="1:8" ht="13.5">
      <c r="A543" s="44" t="s">
        <v>3186</v>
      </c>
      <c r="B543" s="9" t="s">
        <v>2248</v>
      </c>
      <c r="C543" s="9" t="s">
        <v>2246</v>
      </c>
      <c r="D543" s="184" t="s">
        <v>787</v>
      </c>
      <c r="E543" s="203" t="s">
        <v>364</v>
      </c>
      <c r="F543" s="9" t="s">
        <v>2249</v>
      </c>
      <c r="G543" s="9" t="s">
        <v>2246</v>
      </c>
      <c r="H543" s="9" t="s">
        <v>1258</v>
      </c>
    </row>
    <row r="544" spans="1:8" ht="13.5">
      <c r="A544" s="44" t="s">
        <v>3186</v>
      </c>
      <c r="B544" s="35" t="s">
        <v>1627</v>
      </c>
      <c r="C544" s="9">
        <v>8</v>
      </c>
      <c r="D544" s="184" t="s">
        <v>783</v>
      </c>
      <c r="E544" s="203" t="s">
        <v>365</v>
      </c>
      <c r="F544" s="9"/>
      <c r="G544" s="9" t="s">
        <v>2252</v>
      </c>
      <c r="H544" s="9" t="s">
        <v>1226</v>
      </c>
    </row>
    <row r="545" spans="1:8" ht="12" customHeight="1">
      <c r="A545" s="33"/>
      <c r="B545" s="19"/>
      <c r="C545" s="19" t="s">
        <v>404</v>
      </c>
      <c r="D545" s="20"/>
      <c r="E545" s="21"/>
      <c r="F545" s="19"/>
      <c r="G545" s="19"/>
      <c r="H545" s="19"/>
    </row>
    <row r="546" spans="1:8" ht="13.5">
      <c r="A546" s="49" t="s">
        <v>1637</v>
      </c>
      <c r="B546" s="35" t="s">
        <v>2252</v>
      </c>
      <c r="C546" s="9">
        <v>8</v>
      </c>
      <c r="D546" s="184" t="s">
        <v>792</v>
      </c>
      <c r="E546" s="203" t="s">
        <v>366</v>
      </c>
      <c r="F546" s="9"/>
      <c r="G546" s="9" t="s">
        <v>2252</v>
      </c>
      <c r="H546" s="9" t="s">
        <v>1255</v>
      </c>
    </row>
    <row r="547" spans="1:8" ht="13.5">
      <c r="A547" s="49" t="s">
        <v>1637</v>
      </c>
      <c r="B547" s="9"/>
      <c r="C547" s="9">
        <v>8</v>
      </c>
      <c r="D547" s="184" t="s">
        <v>563</v>
      </c>
      <c r="E547" s="203" t="s">
        <v>367</v>
      </c>
      <c r="F547" s="9"/>
      <c r="G547" s="9" t="s">
        <v>2252</v>
      </c>
      <c r="H547" s="9" t="s">
        <v>1256</v>
      </c>
    </row>
    <row r="548" spans="1:8" ht="13.5">
      <c r="A548" s="49" t="s">
        <v>1637</v>
      </c>
      <c r="B548" s="9" t="s">
        <v>2250</v>
      </c>
      <c r="C548" s="9" t="s">
        <v>2246</v>
      </c>
      <c r="D548" s="184" t="s">
        <v>788</v>
      </c>
      <c r="E548" s="203" t="s">
        <v>368</v>
      </c>
      <c r="F548" s="9" t="s">
        <v>2251</v>
      </c>
      <c r="G548" s="9" t="s">
        <v>2246</v>
      </c>
      <c r="H548" s="9" t="s">
        <v>1257</v>
      </c>
    </row>
    <row r="549" spans="1:8" ht="13.5">
      <c r="A549" s="49" t="s">
        <v>1637</v>
      </c>
      <c r="B549" s="9" t="s">
        <v>2248</v>
      </c>
      <c r="C549" s="9" t="s">
        <v>2246</v>
      </c>
      <c r="D549" s="184" t="s">
        <v>789</v>
      </c>
      <c r="E549" s="203" t="s">
        <v>369</v>
      </c>
      <c r="F549" s="9" t="s">
        <v>2249</v>
      </c>
      <c r="G549" s="9" t="s">
        <v>2246</v>
      </c>
      <c r="H549" s="9" t="s">
        <v>1257</v>
      </c>
    </row>
    <row r="550" spans="1:8" ht="13.5">
      <c r="A550" s="49" t="s">
        <v>1637</v>
      </c>
      <c r="B550" s="9" t="s">
        <v>2250</v>
      </c>
      <c r="C550" s="9" t="s">
        <v>2246</v>
      </c>
      <c r="D550" s="238" t="s">
        <v>790</v>
      </c>
      <c r="E550" s="202" t="s">
        <v>370</v>
      </c>
      <c r="F550" s="9" t="s">
        <v>2251</v>
      </c>
      <c r="G550" s="9" t="s">
        <v>2246</v>
      </c>
      <c r="H550" s="9" t="s">
        <v>1258</v>
      </c>
    </row>
    <row r="551" spans="1:8" ht="13.5">
      <c r="A551" s="49" t="s">
        <v>1637</v>
      </c>
      <c r="B551" s="9" t="s">
        <v>2248</v>
      </c>
      <c r="C551" s="9" t="s">
        <v>2246</v>
      </c>
      <c r="D551" s="184" t="s">
        <v>791</v>
      </c>
      <c r="E551" s="203" t="s">
        <v>371</v>
      </c>
      <c r="F551" s="9" t="s">
        <v>2249</v>
      </c>
      <c r="G551" s="9" t="s">
        <v>2246</v>
      </c>
      <c r="H551" s="9" t="s">
        <v>1258</v>
      </c>
    </row>
    <row r="552" spans="1:8" ht="13.5">
      <c r="A552" s="49" t="s">
        <v>1637</v>
      </c>
      <c r="B552" s="183" t="s">
        <v>1627</v>
      </c>
      <c r="C552" s="9">
        <v>8</v>
      </c>
      <c r="D552" s="184" t="s">
        <v>793</v>
      </c>
      <c r="E552" s="203" t="s">
        <v>372</v>
      </c>
      <c r="F552" s="9"/>
      <c r="G552" s="9" t="s">
        <v>2252</v>
      </c>
      <c r="H552" s="9" t="s">
        <v>1226</v>
      </c>
    </row>
    <row r="553" spans="1:10" ht="12.75" customHeight="1">
      <c r="A553" s="16"/>
      <c r="B553" s="16"/>
      <c r="C553" s="16"/>
      <c r="D553" s="16"/>
      <c r="E553" s="117"/>
      <c r="F553" s="16"/>
      <c r="G553" s="16"/>
      <c r="H553" s="16"/>
      <c r="I553" s="30"/>
      <c r="J553" s="30"/>
    </row>
    <row r="554" spans="1:8" s="30" customFormat="1" ht="12.75" customHeight="1">
      <c r="A554" s="49" t="s">
        <v>4</v>
      </c>
      <c r="B554" s="126" t="s">
        <v>2252</v>
      </c>
      <c r="C554" s="29">
        <v>5</v>
      </c>
      <c r="D554" s="314" t="s">
        <v>736</v>
      </c>
      <c r="E554" s="308" t="s">
        <v>737</v>
      </c>
      <c r="F554" s="29"/>
      <c r="G554" s="29" t="s">
        <v>2252</v>
      </c>
      <c r="H554" s="29" t="s">
        <v>1255</v>
      </c>
    </row>
    <row r="555" spans="1:8" s="30" customFormat="1" ht="12.75" customHeight="1">
      <c r="A555" s="49" t="s">
        <v>4</v>
      </c>
      <c r="B555" s="126"/>
      <c r="C555" s="29">
        <v>5</v>
      </c>
      <c r="D555" s="314" t="s">
        <v>738</v>
      </c>
      <c r="E555" s="308" t="s">
        <v>739</v>
      </c>
      <c r="F555" s="29"/>
      <c r="G555" s="29" t="s">
        <v>2252</v>
      </c>
      <c r="H555" s="29" t="s">
        <v>3398</v>
      </c>
    </row>
    <row r="556" spans="1:8" s="30" customFormat="1" ht="12.75" customHeight="1">
      <c r="A556" s="49" t="s">
        <v>4</v>
      </c>
      <c r="B556" s="29" t="s">
        <v>1637</v>
      </c>
      <c r="C556" s="29">
        <v>5</v>
      </c>
      <c r="D556" s="314" t="s">
        <v>740</v>
      </c>
      <c r="E556" s="308" t="s">
        <v>741</v>
      </c>
      <c r="F556" s="29"/>
      <c r="G556" s="29" t="s">
        <v>2252</v>
      </c>
      <c r="H556" s="29" t="s">
        <v>1256</v>
      </c>
    </row>
    <row r="557" spans="1:8" s="30" customFormat="1" ht="12.75" customHeight="1">
      <c r="A557" s="49" t="s">
        <v>4</v>
      </c>
      <c r="B557" s="126" t="s">
        <v>1639</v>
      </c>
      <c r="C557" s="29">
        <v>5</v>
      </c>
      <c r="D557" s="314" t="s">
        <v>742</v>
      </c>
      <c r="E557" s="308" t="s">
        <v>743</v>
      </c>
      <c r="F557" s="29"/>
      <c r="G557" s="29" t="s">
        <v>1639</v>
      </c>
      <c r="H557" s="29" t="s">
        <v>1255</v>
      </c>
    </row>
    <row r="558" spans="1:8" s="30" customFormat="1" ht="12.75" customHeight="1">
      <c r="A558" s="49" t="s">
        <v>4</v>
      </c>
      <c r="B558" s="29"/>
      <c r="C558" s="29">
        <v>5</v>
      </c>
      <c r="D558" s="314" t="s">
        <v>744</v>
      </c>
      <c r="E558" s="308" t="s">
        <v>745</v>
      </c>
      <c r="F558" s="29"/>
      <c r="G558" s="29" t="s">
        <v>1639</v>
      </c>
      <c r="H558" s="29" t="s">
        <v>3398</v>
      </c>
    </row>
    <row r="559" spans="1:8" s="30" customFormat="1" ht="12.75" customHeight="1">
      <c r="A559" s="49" t="s">
        <v>4</v>
      </c>
      <c r="B559" s="29" t="s">
        <v>1637</v>
      </c>
      <c r="C559" s="29">
        <v>5</v>
      </c>
      <c r="D559" s="314" t="s">
        <v>746</v>
      </c>
      <c r="E559" s="308" t="s">
        <v>747</v>
      </c>
      <c r="F559" s="29"/>
      <c r="G559" s="29" t="s">
        <v>1639</v>
      </c>
      <c r="H559" s="29" t="s">
        <v>1256</v>
      </c>
    </row>
    <row r="560" spans="1:8" s="30" customFormat="1" ht="12.75" customHeight="1">
      <c r="A560" s="49" t="s">
        <v>4</v>
      </c>
      <c r="B560" s="29" t="s">
        <v>2250</v>
      </c>
      <c r="C560" s="29" t="s">
        <v>2246</v>
      </c>
      <c r="D560" s="314" t="s">
        <v>748</v>
      </c>
      <c r="E560" s="308" t="s">
        <v>749</v>
      </c>
      <c r="F560" s="29" t="s">
        <v>2251</v>
      </c>
      <c r="G560" s="29" t="s">
        <v>2246</v>
      </c>
      <c r="H560" s="29" t="s">
        <v>2128</v>
      </c>
    </row>
    <row r="561" spans="1:8" s="30" customFormat="1" ht="12.75" customHeight="1">
      <c r="A561" s="49" t="s">
        <v>4</v>
      </c>
      <c r="B561" s="29" t="s">
        <v>2248</v>
      </c>
      <c r="C561" s="29" t="s">
        <v>2246</v>
      </c>
      <c r="D561" s="314" t="s">
        <v>750</v>
      </c>
      <c r="E561" s="308" t="s">
        <v>751</v>
      </c>
      <c r="F561" s="29" t="s">
        <v>2249</v>
      </c>
      <c r="G561" s="29" t="s">
        <v>2246</v>
      </c>
      <c r="H561" s="29" t="s">
        <v>2128</v>
      </c>
    </row>
    <row r="562" spans="1:8" s="30" customFormat="1" ht="12.75" customHeight="1">
      <c r="A562" s="49" t="s">
        <v>4</v>
      </c>
      <c r="B562" s="29" t="s">
        <v>2250</v>
      </c>
      <c r="C562" s="29" t="s">
        <v>2246</v>
      </c>
      <c r="D562" s="314" t="s">
        <v>752</v>
      </c>
      <c r="E562" s="308" t="s">
        <v>753</v>
      </c>
      <c r="F562" s="29" t="s">
        <v>2251</v>
      </c>
      <c r="G562" s="29" t="s">
        <v>2246</v>
      </c>
      <c r="H562" s="29" t="s">
        <v>1258</v>
      </c>
    </row>
    <row r="563" spans="1:8" s="30" customFormat="1" ht="12.75" customHeight="1">
      <c r="A563" s="49" t="s">
        <v>4</v>
      </c>
      <c r="B563" s="29" t="s">
        <v>2248</v>
      </c>
      <c r="C563" s="29" t="s">
        <v>2246</v>
      </c>
      <c r="D563" s="314" t="s">
        <v>754</v>
      </c>
      <c r="E563" s="308" t="s">
        <v>755</v>
      </c>
      <c r="F563" s="29" t="s">
        <v>2249</v>
      </c>
      <c r="G563" s="29" t="s">
        <v>2246</v>
      </c>
      <c r="H563" s="29" t="s">
        <v>1258</v>
      </c>
    </row>
    <row r="564" spans="1:8" s="30" customFormat="1" ht="12.75" customHeight="1">
      <c r="A564" s="49" t="s">
        <v>4</v>
      </c>
      <c r="B564" s="126" t="s">
        <v>1627</v>
      </c>
      <c r="C564" s="29">
        <v>5</v>
      </c>
      <c r="D564" s="314" t="s">
        <v>756</v>
      </c>
      <c r="E564" s="308" t="s">
        <v>757</v>
      </c>
      <c r="F564" s="29"/>
      <c r="G564" s="29" t="s">
        <v>2252</v>
      </c>
      <c r="H564" s="29" t="s">
        <v>1226</v>
      </c>
    </row>
    <row r="565" spans="1:8" ht="12" customHeight="1">
      <c r="A565" s="49" t="s">
        <v>4</v>
      </c>
      <c r="B565" s="9"/>
      <c r="C565" s="29">
        <v>5</v>
      </c>
      <c r="D565" s="314" t="s">
        <v>758</v>
      </c>
      <c r="E565" s="308" t="s">
        <v>759</v>
      </c>
      <c r="F565" s="9"/>
      <c r="G565" s="9" t="s">
        <v>1639</v>
      </c>
      <c r="H565" s="9" t="s">
        <v>1226</v>
      </c>
    </row>
    <row r="566" spans="1:8" ht="12" customHeight="1">
      <c r="A566" s="49" t="s">
        <v>4</v>
      </c>
      <c r="B566" s="9"/>
      <c r="C566" s="29">
        <v>5</v>
      </c>
      <c r="D566" s="184"/>
      <c r="E566" s="203"/>
      <c r="F566" s="9"/>
      <c r="G566" s="9" t="s">
        <v>2246</v>
      </c>
      <c r="H566" s="9" t="s">
        <v>1902</v>
      </c>
    </row>
    <row r="567" spans="1:10" ht="12.75" customHeight="1">
      <c r="A567" s="16"/>
      <c r="B567" s="16"/>
      <c r="C567" s="16"/>
      <c r="D567" s="16"/>
      <c r="E567" s="117"/>
      <c r="F567" s="16"/>
      <c r="G567" s="16"/>
      <c r="H567" s="16"/>
      <c r="I567" s="30"/>
      <c r="J567" s="30"/>
    </row>
    <row r="568" spans="1:10" ht="13.5">
      <c r="A568" s="22" t="s">
        <v>1223</v>
      </c>
      <c r="B568" s="8" t="s">
        <v>2252</v>
      </c>
      <c r="C568" s="5">
        <v>8</v>
      </c>
      <c r="D568" s="184" t="s">
        <v>564</v>
      </c>
      <c r="E568" s="203" t="s">
        <v>373</v>
      </c>
      <c r="F568" s="5"/>
      <c r="G568" s="5" t="s">
        <v>2252</v>
      </c>
      <c r="H568" s="5" t="s">
        <v>1255</v>
      </c>
      <c r="I568" s="113"/>
      <c r="J568" s="113"/>
    </row>
    <row r="569" spans="1:10" ht="13.5">
      <c r="A569" s="22" t="s">
        <v>1223</v>
      </c>
      <c r="B569" s="5"/>
      <c r="C569" s="5">
        <v>8</v>
      </c>
      <c r="D569" s="184" t="s">
        <v>565</v>
      </c>
      <c r="E569" s="203" t="s">
        <v>374</v>
      </c>
      <c r="F569" s="5"/>
      <c r="G569" s="5" t="s">
        <v>2252</v>
      </c>
      <c r="H569" s="5" t="s">
        <v>1256</v>
      </c>
      <c r="I569" s="113"/>
      <c r="J569" s="113"/>
    </row>
    <row r="570" spans="1:10" ht="13.5">
      <c r="A570" s="22" t="s">
        <v>1223</v>
      </c>
      <c r="B570" s="5" t="s">
        <v>2250</v>
      </c>
      <c r="C570" s="5" t="s">
        <v>2246</v>
      </c>
      <c r="D570" s="184" t="s">
        <v>566</v>
      </c>
      <c r="E570" s="203" t="s">
        <v>375</v>
      </c>
      <c r="F570" s="5" t="s">
        <v>2251</v>
      </c>
      <c r="G570" s="9" t="s">
        <v>2246</v>
      </c>
      <c r="H570" s="5" t="s">
        <v>1257</v>
      </c>
      <c r="I570" s="113"/>
      <c r="J570" s="113"/>
    </row>
    <row r="571" spans="1:10" ht="13.5">
      <c r="A571" s="22" t="s">
        <v>1223</v>
      </c>
      <c r="B571" s="5" t="s">
        <v>2248</v>
      </c>
      <c r="C571" s="5" t="s">
        <v>2246</v>
      </c>
      <c r="D571" s="184" t="s">
        <v>567</v>
      </c>
      <c r="E571" s="203" t="s">
        <v>376</v>
      </c>
      <c r="F571" s="5" t="s">
        <v>2249</v>
      </c>
      <c r="G571" s="9" t="s">
        <v>2246</v>
      </c>
      <c r="H571" s="5" t="s">
        <v>1257</v>
      </c>
      <c r="I571" s="113"/>
      <c r="J571" s="113"/>
    </row>
    <row r="572" spans="1:10" ht="13.5">
      <c r="A572" s="22" t="s">
        <v>1223</v>
      </c>
      <c r="B572" s="5" t="s">
        <v>2250</v>
      </c>
      <c r="C572" s="5" t="s">
        <v>2246</v>
      </c>
      <c r="D572" s="184" t="s">
        <v>568</v>
      </c>
      <c r="E572" s="203" t="s">
        <v>377</v>
      </c>
      <c r="F572" s="5" t="s">
        <v>2251</v>
      </c>
      <c r="G572" s="9" t="s">
        <v>2246</v>
      </c>
      <c r="H572" s="5" t="s">
        <v>1258</v>
      </c>
      <c r="I572" s="113"/>
      <c r="J572" s="113"/>
    </row>
    <row r="573" spans="1:10" ht="13.5">
      <c r="A573" s="22" t="s">
        <v>1223</v>
      </c>
      <c r="B573" s="5" t="s">
        <v>2248</v>
      </c>
      <c r="C573" s="5" t="s">
        <v>2246</v>
      </c>
      <c r="D573" s="238" t="s">
        <v>569</v>
      </c>
      <c r="E573" s="202" t="s">
        <v>378</v>
      </c>
      <c r="F573" s="5" t="s">
        <v>2249</v>
      </c>
      <c r="G573" s="9" t="s">
        <v>2246</v>
      </c>
      <c r="H573" s="5" t="s">
        <v>1258</v>
      </c>
      <c r="I573" s="113"/>
      <c r="J573" s="113"/>
    </row>
    <row r="574" spans="1:10" ht="13.5">
      <c r="A574" s="22" t="s">
        <v>1223</v>
      </c>
      <c r="B574" s="8" t="s">
        <v>1627</v>
      </c>
      <c r="C574" s="5">
        <v>8</v>
      </c>
      <c r="D574" s="184" t="s">
        <v>570</v>
      </c>
      <c r="E574" s="203" t="s">
        <v>379</v>
      </c>
      <c r="F574" s="5"/>
      <c r="G574" s="5" t="s">
        <v>2252</v>
      </c>
      <c r="H574" s="5" t="s">
        <v>1227</v>
      </c>
      <c r="I574" s="113"/>
      <c r="J574" s="113"/>
    </row>
    <row r="575" spans="1:10" ht="12.75" customHeight="1">
      <c r="A575" s="16"/>
      <c r="B575" s="16"/>
      <c r="C575" s="16"/>
      <c r="D575" s="16"/>
      <c r="E575" s="117"/>
      <c r="F575" s="16"/>
      <c r="G575" s="16"/>
      <c r="H575" s="16"/>
      <c r="I575" s="30"/>
      <c r="J575" s="30"/>
    </row>
    <row r="576" spans="1:10" ht="13.5">
      <c r="A576" s="22" t="s">
        <v>1224</v>
      </c>
      <c r="B576" s="8" t="s">
        <v>2252</v>
      </c>
      <c r="C576" s="5">
        <v>8</v>
      </c>
      <c r="D576" s="238" t="s">
        <v>571</v>
      </c>
      <c r="E576" s="202" t="s">
        <v>380</v>
      </c>
      <c r="F576" s="5"/>
      <c r="G576" s="5" t="s">
        <v>2252</v>
      </c>
      <c r="H576" s="5" t="s">
        <v>1255</v>
      </c>
      <c r="I576" s="113"/>
      <c r="J576" s="113"/>
    </row>
    <row r="577" spans="1:10" ht="13.5">
      <c r="A577" s="22" t="s">
        <v>1224</v>
      </c>
      <c r="B577" s="5"/>
      <c r="C577" s="5">
        <v>8</v>
      </c>
      <c r="D577" s="184" t="s">
        <v>572</v>
      </c>
      <c r="E577" s="203" t="s">
        <v>381</v>
      </c>
      <c r="F577" s="5"/>
      <c r="G577" s="5" t="s">
        <v>2252</v>
      </c>
      <c r="H577" s="5" t="s">
        <v>1256</v>
      </c>
      <c r="I577" s="113"/>
      <c r="J577" s="113"/>
    </row>
    <row r="578" spans="1:10" ht="13.5">
      <c r="A578" s="22" t="s">
        <v>1224</v>
      </c>
      <c r="B578" s="5" t="s">
        <v>2250</v>
      </c>
      <c r="C578" s="5" t="s">
        <v>2246</v>
      </c>
      <c r="D578" s="184" t="s">
        <v>573</v>
      </c>
      <c r="E578" s="203" t="s">
        <v>382</v>
      </c>
      <c r="F578" s="5" t="s">
        <v>2251</v>
      </c>
      <c r="G578" s="9" t="s">
        <v>2246</v>
      </c>
      <c r="H578" s="5" t="s">
        <v>1257</v>
      </c>
      <c r="I578" s="113"/>
      <c r="J578" s="113"/>
    </row>
    <row r="579" spans="1:10" ht="13.5">
      <c r="A579" s="22" t="s">
        <v>1224</v>
      </c>
      <c r="B579" s="5" t="s">
        <v>2248</v>
      </c>
      <c r="C579" s="5" t="s">
        <v>2246</v>
      </c>
      <c r="D579" s="184" t="s">
        <v>574</v>
      </c>
      <c r="E579" s="203" t="s">
        <v>383</v>
      </c>
      <c r="F579" s="5" t="s">
        <v>2249</v>
      </c>
      <c r="G579" s="9" t="s">
        <v>2246</v>
      </c>
      <c r="H579" s="5" t="s">
        <v>1257</v>
      </c>
      <c r="I579" s="113"/>
      <c r="J579" s="113"/>
    </row>
    <row r="580" spans="1:10" ht="13.5">
      <c r="A580" s="22" t="s">
        <v>1224</v>
      </c>
      <c r="B580" s="5" t="s">
        <v>2250</v>
      </c>
      <c r="C580" s="5" t="s">
        <v>2246</v>
      </c>
      <c r="D580" s="184" t="s">
        <v>575</v>
      </c>
      <c r="E580" s="203" t="s">
        <v>384</v>
      </c>
      <c r="F580" s="5" t="s">
        <v>2251</v>
      </c>
      <c r="G580" s="9" t="s">
        <v>2246</v>
      </c>
      <c r="H580" s="5" t="s">
        <v>1258</v>
      </c>
      <c r="I580" s="113"/>
      <c r="J580" s="113"/>
    </row>
    <row r="581" spans="1:10" ht="13.5">
      <c r="A581" s="22" t="s">
        <v>1224</v>
      </c>
      <c r="B581" s="5" t="s">
        <v>2248</v>
      </c>
      <c r="C581" s="5" t="s">
        <v>2246</v>
      </c>
      <c r="D581" s="238" t="s">
        <v>576</v>
      </c>
      <c r="E581" s="202" t="s">
        <v>385</v>
      </c>
      <c r="F581" s="5" t="s">
        <v>2249</v>
      </c>
      <c r="G581" s="9" t="s">
        <v>2246</v>
      </c>
      <c r="H581" s="5" t="s">
        <v>1258</v>
      </c>
      <c r="I581" s="113"/>
      <c r="J581" s="113"/>
    </row>
    <row r="582" spans="1:10" ht="13.5">
      <c r="A582" s="22" t="s">
        <v>1224</v>
      </c>
      <c r="B582" s="8" t="s">
        <v>1627</v>
      </c>
      <c r="C582" s="5">
        <v>8</v>
      </c>
      <c r="D582" s="184" t="s">
        <v>577</v>
      </c>
      <c r="E582" s="203" t="s">
        <v>386</v>
      </c>
      <c r="F582" s="5"/>
      <c r="G582" s="5" t="s">
        <v>2252</v>
      </c>
      <c r="H582" s="5" t="s">
        <v>1227</v>
      </c>
      <c r="I582" s="113"/>
      <c r="J582" s="113"/>
    </row>
    <row r="583" spans="1:10" ht="12.75" customHeight="1">
      <c r="A583" s="16"/>
      <c r="B583" s="16"/>
      <c r="C583" s="16"/>
      <c r="D583" s="16"/>
      <c r="E583" s="117"/>
      <c r="F583" s="16"/>
      <c r="G583" s="16"/>
      <c r="H583" s="16"/>
      <c r="I583" s="30"/>
      <c r="J583" s="30"/>
    </row>
    <row r="584" spans="1:8" ht="13.5">
      <c r="A584" s="49" t="s">
        <v>9</v>
      </c>
      <c r="B584" s="35" t="s">
        <v>2252</v>
      </c>
      <c r="C584" s="9">
        <v>3</v>
      </c>
      <c r="D584" s="307" t="s">
        <v>760</v>
      </c>
      <c r="E584" s="308" t="s">
        <v>761</v>
      </c>
      <c r="F584" s="9"/>
      <c r="G584" s="9" t="s">
        <v>2252</v>
      </c>
      <c r="H584" s="9" t="s">
        <v>1255</v>
      </c>
    </row>
    <row r="585" spans="1:8" ht="14.25" customHeight="1">
      <c r="A585" s="49" t="s">
        <v>9</v>
      </c>
      <c r="B585" s="9"/>
      <c r="C585" s="9">
        <v>3</v>
      </c>
      <c r="D585" s="307" t="s">
        <v>762</v>
      </c>
      <c r="E585" s="308" t="s">
        <v>763</v>
      </c>
      <c r="F585" s="9"/>
      <c r="G585" s="9" t="s">
        <v>2252</v>
      </c>
      <c r="H585" s="9" t="s">
        <v>1256</v>
      </c>
    </row>
    <row r="586" spans="1:8" ht="13.5">
      <c r="A586" s="49" t="s">
        <v>9</v>
      </c>
      <c r="B586" s="35" t="s">
        <v>1639</v>
      </c>
      <c r="C586" s="9">
        <v>3</v>
      </c>
      <c r="D586" s="307" t="s">
        <v>764</v>
      </c>
      <c r="E586" s="308" t="s">
        <v>765</v>
      </c>
      <c r="F586" s="9"/>
      <c r="G586" s="9" t="s">
        <v>1639</v>
      </c>
      <c r="H586" s="9" t="s">
        <v>1255</v>
      </c>
    </row>
    <row r="587" spans="1:8" ht="13.5">
      <c r="A587" s="49" t="s">
        <v>9</v>
      </c>
      <c r="B587" s="9"/>
      <c r="C587" s="9">
        <v>3</v>
      </c>
      <c r="D587" s="307" t="s">
        <v>766</v>
      </c>
      <c r="E587" s="308" t="s">
        <v>767</v>
      </c>
      <c r="F587" s="9"/>
      <c r="G587" s="9" t="s">
        <v>1639</v>
      </c>
      <c r="H587" s="9" t="s">
        <v>1256</v>
      </c>
    </row>
    <row r="588" spans="1:8" ht="13.5">
      <c r="A588" s="49" t="s">
        <v>9</v>
      </c>
      <c r="B588" s="9" t="s">
        <v>2250</v>
      </c>
      <c r="C588" s="9" t="s">
        <v>2246</v>
      </c>
      <c r="D588" s="307" t="s">
        <v>768</v>
      </c>
      <c r="E588" s="308" t="s">
        <v>769</v>
      </c>
      <c r="F588" s="9" t="s">
        <v>2251</v>
      </c>
      <c r="G588" s="9" t="s">
        <v>2246</v>
      </c>
      <c r="H588" s="9" t="s">
        <v>1257</v>
      </c>
    </row>
    <row r="589" spans="1:8" ht="13.5">
      <c r="A589" s="49" t="s">
        <v>9</v>
      </c>
      <c r="B589" s="9" t="s">
        <v>2248</v>
      </c>
      <c r="C589" s="9" t="s">
        <v>2246</v>
      </c>
      <c r="D589" s="307" t="s">
        <v>770</v>
      </c>
      <c r="E589" s="308" t="s">
        <v>771</v>
      </c>
      <c r="F589" s="9" t="s">
        <v>2249</v>
      </c>
      <c r="G589" s="9" t="s">
        <v>2246</v>
      </c>
      <c r="H589" s="9" t="s">
        <v>1257</v>
      </c>
    </row>
    <row r="590" spans="1:8" ht="13.5">
      <c r="A590" s="49" t="s">
        <v>9</v>
      </c>
      <c r="B590" s="9" t="s">
        <v>2250</v>
      </c>
      <c r="C590" s="9" t="s">
        <v>2246</v>
      </c>
      <c r="D590" s="307" t="s">
        <v>772</v>
      </c>
      <c r="E590" s="308" t="s">
        <v>773</v>
      </c>
      <c r="F590" s="9" t="s">
        <v>2251</v>
      </c>
      <c r="G590" s="9" t="s">
        <v>2246</v>
      </c>
      <c r="H590" s="5" t="s">
        <v>1258</v>
      </c>
    </row>
    <row r="591" spans="1:8" ht="13.5">
      <c r="A591" s="49" t="s">
        <v>9</v>
      </c>
      <c r="B591" s="9" t="s">
        <v>2248</v>
      </c>
      <c r="C591" s="9" t="s">
        <v>2246</v>
      </c>
      <c r="D591" s="307" t="s">
        <v>774</v>
      </c>
      <c r="E591" s="308" t="s">
        <v>775</v>
      </c>
      <c r="F591" s="9" t="s">
        <v>2249</v>
      </c>
      <c r="G591" s="9" t="s">
        <v>2246</v>
      </c>
      <c r="H591" s="5" t="s">
        <v>1258</v>
      </c>
    </row>
    <row r="592" spans="1:8" ht="13.5">
      <c r="A592" s="49" t="s">
        <v>9</v>
      </c>
      <c r="B592" s="35" t="s">
        <v>1627</v>
      </c>
      <c r="C592" s="9">
        <v>3</v>
      </c>
      <c r="D592" s="307" t="s">
        <v>776</v>
      </c>
      <c r="E592" s="308" t="s">
        <v>777</v>
      </c>
      <c r="F592" s="9"/>
      <c r="G592" s="9" t="s">
        <v>1639</v>
      </c>
      <c r="H592" s="9" t="s">
        <v>1226</v>
      </c>
    </row>
    <row r="593" spans="1:8" ht="13.5">
      <c r="A593" s="49" t="s">
        <v>9</v>
      </c>
      <c r="B593" s="9"/>
      <c r="C593" s="9">
        <v>3</v>
      </c>
      <c r="D593" s="307" t="s">
        <v>778</v>
      </c>
      <c r="E593" s="308" t="s">
        <v>779</v>
      </c>
      <c r="F593" s="9"/>
      <c r="G593" s="9" t="s">
        <v>2252</v>
      </c>
      <c r="H593" s="9" t="s">
        <v>1226</v>
      </c>
    </row>
    <row r="594" spans="1:8" ht="13.5">
      <c r="A594" s="49" t="s">
        <v>9</v>
      </c>
      <c r="B594" s="9"/>
      <c r="C594" s="9">
        <v>3</v>
      </c>
      <c r="D594" s="184"/>
      <c r="E594" s="203"/>
      <c r="F594" s="9"/>
      <c r="G594" s="9" t="s">
        <v>2247</v>
      </c>
      <c r="H594" s="9" t="s">
        <v>1902</v>
      </c>
    </row>
    <row r="595" spans="1:10" ht="13.5">
      <c r="A595" s="16"/>
      <c r="B595" s="16"/>
      <c r="C595" s="16"/>
      <c r="D595" s="16"/>
      <c r="E595" s="117"/>
      <c r="F595" s="16"/>
      <c r="G595" s="16"/>
      <c r="H595" s="16"/>
      <c r="I595" s="30"/>
      <c r="J595" s="30"/>
    </row>
    <row r="596" spans="1:8" ht="13.5">
      <c r="A596" s="207" t="s">
        <v>3404</v>
      </c>
      <c r="B596" s="35" t="s">
        <v>2252</v>
      </c>
      <c r="C596" s="9">
        <v>2</v>
      </c>
      <c r="D596" s="238" t="s">
        <v>827</v>
      </c>
      <c r="E596" s="202" t="s">
        <v>387</v>
      </c>
      <c r="F596" s="9"/>
      <c r="G596" s="9" t="s">
        <v>2252</v>
      </c>
      <c r="H596" s="9" t="s">
        <v>1255</v>
      </c>
    </row>
    <row r="597" spans="1:8" ht="13.5">
      <c r="A597" s="207" t="s">
        <v>3404</v>
      </c>
      <c r="B597" s="9"/>
      <c r="C597" s="9">
        <v>2</v>
      </c>
      <c r="D597" s="184" t="s">
        <v>3386</v>
      </c>
      <c r="E597" s="203" t="s">
        <v>388</v>
      </c>
      <c r="F597" s="9"/>
      <c r="G597" s="9" t="s">
        <v>2252</v>
      </c>
      <c r="H597" s="9" t="s">
        <v>1256</v>
      </c>
    </row>
    <row r="598" spans="1:8" ht="13.5">
      <c r="A598" s="207" t="s">
        <v>3404</v>
      </c>
      <c r="B598" s="9"/>
      <c r="C598" s="9">
        <v>2</v>
      </c>
      <c r="D598" s="184" t="s">
        <v>3387</v>
      </c>
      <c r="E598" s="203" t="s">
        <v>389</v>
      </c>
      <c r="F598" s="9"/>
      <c r="G598" s="9" t="s">
        <v>2252</v>
      </c>
      <c r="H598" s="9" t="s">
        <v>1256</v>
      </c>
    </row>
    <row r="599" spans="1:8" ht="13.5">
      <c r="A599" s="207" t="s">
        <v>3404</v>
      </c>
      <c r="B599" s="9"/>
      <c r="C599" s="9">
        <v>2</v>
      </c>
      <c r="D599" s="184" t="s">
        <v>3388</v>
      </c>
      <c r="E599" s="203" t="s">
        <v>390</v>
      </c>
      <c r="F599" s="9"/>
      <c r="G599" s="9" t="s">
        <v>2252</v>
      </c>
      <c r="H599" s="9" t="s">
        <v>1256</v>
      </c>
    </row>
    <row r="600" spans="1:8" ht="13.5">
      <c r="A600" s="207" t="s">
        <v>3404</v>
      </c>
      <c r="B600" s="9"/>
      <c r="C600" s="9">
        <v>2</v>
      </c>
      <c r="D600" s="184" t="s">
        <v>3389</v>
      </c>
      <c r="E600" s="203" t="s">
        <v>391</v>
      </c>
      <c r="F600" s="9"/>
      <c r="G600" s="9" t="s">
        <v>2252</v>
      </c>
      <c r="H600" s="9" t="s">
        <v>1256</v>
      </c>
    </row>
    <row r="601" spans="1:8" ht="13.5">
      <c r="A601" s="207" t="s">
        <v>3404</v>
      </c>
      <c r="B601" s="9" t="s">
        <v>2250</v>
      </c>
      <c r="C601" s="9" t="s">
        <v>2246</v>
      </c>
      <c r="D601" s="184" t="s">
        <v>3391</v>
      </c>
      <c r="E601" s="203" t="s">
        <v>392</v>
      </c>
      <c r="F601" s="9" t="s">
        <v>2251</v>
      </c>
      <c r="G601" s="9" t="s">
        <v>2246</v>
      </c>
      <c r="H601" s="9" t="s">
        <v>1257</v>
      </c>
    </row>
    <row r="602" spans="1:8" ht="13.5">
      <c r="A602" s="207" t="s">
        <v>3404</v>
      </c>
      <c r="B602" s="9" t="s">
        <v>2248</v>
      </c>
      <c r="C602" s="9" t="s">
        <v>2246</v>
      </c>
      <c r="D602" s="238" t="s">
        <v>3390</v>
      </c>
      <c r="E602" s="202" t="s">
        <v>393</v>
      </c>
      <c r="F602" s="9" t="s">
        <v>2249</v>
      </c>
      <c r="G602" s="9" t="s">
        <v>2246</v>
      </c>
      <c r="H602" s="9" t="s">
        <v>1257</v>
      </c>
    </row>
    <row r="603" spans="1:8" ht="13.5">
      <c r="A603" s="207" t="s">
        <v>3404</v>
      </c>
      <c r="B603" s="9" t="s">
        <v>2250</v>
      </c>
      <c r="C603" s="9" t="s">
        <v>2246</v>
      </c>
      <c r="D603" s="184" t="s">
        <v>3392</v>
      </c>
      <c r="E603" s="203" t="s">
        <v>394</v>
      </c>
      <c r="F603" s="9" t="s">
        <v>2251</v>
      </c>
      <c r="G603" s="9" t="s">
        <v>2246</v>
      </c>
      <c r="H603" s="5" t="s">
        <v>1258</v>
      </c>
    </row>
    <row r="604" spans="1:8" ht="13.5">
      <c r="A604" s="207" t="s">
        <v>3404</v>
      </c>
      <c r="B604" s="9" t="s">
        <v>2248</v>
      </c>
      <c r="C604" s="9" t="s">
        <v>2246</v>
      </c>
      <c r="D604" s="238" t="s">
        <v>3393</v>
      </c>
      <c r="E604" s="202" t="s">
        <v>395</v>
      </c>
      <c r="F604" s="9" t="s">
        <v>2249</v>
      </c>
      <c r="G604" s="9" t="s">
        <v>2246</v>
      </c>
      <c r="H604" s="5" t="s">
        <v>1258</v>
      </c>
    </row>
    <row r="605" spans="1:8" ht="13.5">
      <c r="A605" s="207" t="s">
        <v>3404</v>
      </c>
      <c r="B605" s="35" t="s">
        <v>1627</v>
      </c>
      <c r="C605" s="9">
        <v>2</v>
      </c>
      <c r="D605" s="184" t="s">
        <v>3394</v>
      </c>
      <c r="E605" s="203" t="s">
        <v>396</v>
      </c>
      <c r="F605" s="9"/>
      <c r="G605" s="9" t="s">
        <v>2252</v>
      </c>
      <c r="H605" s="9" t="s">
        <v>1226</v>
      </c>
    </row>
    <row r="606" spans="1:10" ht="13.5">
      <c r="A606" s="16"/>
      <c r="B606" s="16"/>
      <c r="C606" s="16"/>
      <c r="D606" s="16"/>
      <c r="E606" s="117"/>
      <c r="F606" s="16"/>
      <c r="G606" s="16"/>
      <c r="H606" s="16"/>
      <c r="I606" s="30"/>
      <c r="J606" s="30"/>
    </row>
    <row r="607" spans="1:10" ht="12" customHeight="1">
      <c r="A607" s="43" t="s">
        <v>1225</v>
      </c>
      <c r="B607" s="126" t="s">
        <v>2252</v>
      </c>
      <c r="C607" s="29">
        <v>3</v>
      </c>
      <c r="D607" s="238" t="s">
        <v>3395</v>
      </c>
      <c r="E607" s="202" t="s">
        <v>397</v>
      </c>
      <c r="F607" s="29"/>
      <c r="G607" s="9" t="s">
        <v>2252</v>
      </c>
      <c r="H607" s="5" t="s">
        <v>1255</v>
      </c>
      <c r="I607" s="30"/>
      <c r="J607" s="30"/>
    </row>
    <row r="608" spans="1:10" ht="13.5">
      <c r="A608" s="43" t="s">
        <v>1225</v>
      </c>
      <c r="B608" s="29"/>
      <c r="C608" s="29">
        <v>3</v>
      </c>
      <c r="D608" s="238" t="s">
        <v>3396</v>
      </c>
      <c r="E608" s="202" t="s">
        <v>398</v>
      </c>
      <c r="F608" s="29"/>
      <c r="G608" s="9" t="s">
        <v>2252</v>
      </c>
      <c r="H608" s="5" t="s">
        <v>1256</v>
      </c>
      <c r="I608" s="30"/>
      <c r="J608" s="30"/>
    </row>
    <row r="609" spans="1:10" ht="13.5">
      <c r="A609" s="43" t="s">
        <v>1225</v>
      </c>
      <c r="B609" s="126" t="s">
        <v>1627</v>
      </c>
      <c r="C609" s="29">
        <v>3</v>
      </c>
      <c r="D609" s="184" t="s">
        <v>3397</v>
      </c>
      <c r="E609" s="203" t="s">
        <v>399</v>
      </c>
      <c r="F609" s="29"/>
      <c r="G609" s="29" t="s">
        <v>2252</v>
      </c>
      <c r="H609" s="9" t="s">
        <v>1226</v>
      </c>
      <c r="I609" s="30"/>
      <c r="J609" s="30"/>
    </row>
    <row r="610" spans="1:10" ht="13.5">
      <c r="A610" s="16"/>
      <c r="B610" s="16"/>
      <c r="C610" s="16"/>
      <c r="D610" s="16"/>
      <c r="E610" s="117"/>
      <c r="F610" s="16"/>
      <c r="G610" s="16"/>
      <c r="H610" s="16"/>
      <c r="I610" s="30"/>
      <c r="J610" s="30"/>
    </row>
    <row r="611" spans="4:5" ht="13.5">
      <c r="D611" s="39"/>
      <c r="E611" s="42"/>
    </row>
    <row r="612" spans="4:5" ht="13.5">
      <c r="D612" s="39"/>
      <c r="E612" s="42"/>
    </row>
    <row r="613" spans="4:5" ht="13.5">
      <c r="D613" s="39"/>
      <c r="E613" s="42"/>
    </row>
    <row r="614" spans="4:5" ht="13.5">
      <c r="D614" s="39"/>
      <c r="E614" s="42"/>
    </row>
    <row r="615" spans="4:5" ht="13.5">
      <c r="D615" s="39"/>
      <c r="E615" s="42"/>
    </row>
    <row r="616" spans="4:5" ht="13.5">
      <c r="D616" s="39"/>
      <c r="E616" s="42"/>
    </row>
    <row r="617" spans="4:5" ht="13.5">
      <c r="D617" s="39"/>
      <c r="E617" s="42"/>
    </row>
    <row r="618" spans="4:5" ht="13.5">
      <c r="D618" s="39"/>
      <c r="E618" s="42"/>
    </row>
    <row r="619" spans="4:5" ht="13.5">
      <c r="D619" s="39"/>
      <c r="E619" s="42"/>
    </row>
    <row r="620" spans="4:5" ht="13.5">
      <c r="D620" s="39"/>
      <c r="E620" s="42"/>
    </row>
    <row r="621" spans="4:5" ht="13.5">
      <c r="D621" s="39"/>
      <c r="E621" s="42"/>
    </row>
    <row r="622" spans="4:5" ht="13.5">
      <c r="D622" s="39"/>
      <c r="E622" s="42"/>
    </row>
    <row r="623" spans="4:5" ht="13.5">
      <c r="D623" s="39"/>
      <c r="E623" s="42"/>
    </row>
    <row r="624" spans="4:5" ht="13.5">
      <c r="D624" s="39"/>
      <c r="E624" s="42"/>
    </row>
    <row r="625" spans="4:5" ht="13.5">
      <c r="D625" s="39"/>
      <c r="E625" s="42"/>
    </row>
    <row r="626" spans="4:5" ht="13.5">
      <c r="D626" s="39"/>
      <c r="E626" s="42"/>
    </row>
    <row r="627" spans="4:5" ht="13.5">
      <c r="D627" s="39"/>
      <c r="E627" s="42"/>
    </row>
    <row r="628" spans="4:5" ht="13.5">
      <c r="D628" s="39"/>
      <c r="E628" s="42"/>
    </row>
    <row r="629" spans="4:5" ht="13.5">
      <c r="D629" s="39"/>
      <c r="E629" s="42"/>
    </row>
    <row r="630" spans="4:5" ht="13.5">
      <c r="D630" s="39"/>
      <c r="E630" s="42"/>
    </row>
    <row r="631" spans="4:5" ht="13.5">
      <c r="D631" s="39"/>
      <c r="E631" s="42"/>
    </row>
    <row r="632" spans="4:5" ht="13.5">
      <c r="D632" s="39"/>
      <c r="E632" s="42"/>
    </row>
    <row r="633" spans="4:5" ht="13.5">
      <c r="D633" s="39"/>
      <c r="E633" s="42"/>
    </row>
    <row r="634" spans="4:5" ht="13.5">
      <c r="D634" s="39"/>
      <c r="E634" s="42"/>
    </row>
    <row r="635" spans="4:5" ht="13.5">
      <c r="D635" s="39"/>
      <c r="E635" s="42"/>
    </row>
    <row r="636" spans="4:5" ht="13.5">
      <c r="D636" s="39"/>
      <c r="E636" s="42"/>
    </row>
    <row r="637" spans="4:5" ht="13.5">
      <c r="D637" s="39"/>
      <c r="E637" s="42"/>
    </row>
    <row r="638" spans="4:5" ht="13.5">
      <c r="D638" s="39"/>
      <c r="E638" s="42"/>
    </row>
    <row r="639" spans="4:5" ht="13.5">
      <c r="D639" s="39"/>
      <c r="E639" s="42"/>
    </row>
    <row r="640" spans="4:5" ht="13.5">
      <c r="D640" s="39"/>
      <c r="E640" s="42"/>
    </row>
    <row r="641" spans="4:5" ht="13.5">
      <c r="D641" s="39"/>
      <c r="E641" s="42"/>
    </row>
    <row r="642" spans="4:5" ht="13.5">
      <c r="D642" s="39"/>
      <c r="E642" s="42"/>
    </row>
    <row r="643" spans="4:5" ht="13.5">
      <c r="D643" s="39"/>
      <c r="E643" s="42"/>
    </row>
    <row r="644" spans="4:5" ht="13.5">
      <c r="D644" s="39"/>
      <c r="E644" s="42"/>
    </row>
    <row r="645" spans="4:5" ht="13.5">
      <c r="D645" s="39"/>
      <c r="E645" s="42"/>
    </row>
    <row r="646" spans="4:5" ht="13.5">
      <c r="D646" s="39"/>
      <c r="E646" s="42"/>
    </row>
    <row r="647" spans="4:5" ht="13.5">
      <c r="D647" s="39"/>
      <c r="E647" s="42"/>
    </row>
    <row r="648" spans="4:5" ht="13.5">
      <c r="D648" s="39"/>
      <c r="E648" s="42"/>
    </row>
    <row r="649" spans="4:5" ht="13.5">
      <c r="D649" s="39"/>
      <c r="E649" s="42"/>
    </row>
    <row r="650" spans="4:5" ht="13.5">
      <c r="D650" s="39"/>
      <c r="E650" s="42"/>
    </row>
    <row r="651" spans="4:5" ht="13.5">
      <c r="D651" s="39"/>
      <c r="E651" s="42"/>
    </row>
    <row r="652" spans="4:5" ht="13.5">
      <c r="D652" s="39"/>
      <c r="E652" s="42"/>
    </row>
    <row r="653" spans="4:5" ht="13.5">
      <c r="D653" s="39"/>
      <c r="E653" s="42"/>
    </row>
    <row r="654" spans="4:5" ht="13.5">
      <c r="D654" s="39"/>
      <c r="E654" s="42"/>
    </row>
    <row r="655" spans="4:5" ht="13.5">
      <c r="D655" s="39"/>
      <c r="E655" s="42"/>
    </row>
    <row r="656" spans="4:5" ht="13.5">
      <c r="D656" s="39"/>
      <c r="E656" s="42"/>
    </row>
    <row r="657" spans="4:5" ht="13.5">
      <c r="D657" s="39"/>
      <c r="E657" s="42"/>
    </row>
    <row r="658" spans="4:5" ht="13.5">
      <c r="D658" s="39"/>
      <c r="E658" s="42"/>
    </row>
    <row r="659" spans="4:5" ht="13.5">
      <c r="D659" s="39"/>
      <c r="E659" s="42"/>
    </row>
    <row r="660" spans="4:5" ht="13.5">
      <c r="D660" s="39"/>
      <c r="E660" s="42"/>
    </row>
    <row r="661" spans="4:5" ht="13.5">
      <c r="D661" s="39"/>
      <c r="E661" s="42"/>
    </row>
    <row r="662" spans="4:5" ht="13.5">
      <c r="D662" s="39"/>
      <c r="E662" s="42"/>
    </row>
    <row r="663" spans="4:5" ht="13.5">
      <c r="D663" s="39"/>
      <c r="E663" s="42"/>
    </row>
    <row r="664" spans="4:5" ht="13.5">
      <c r="D664" s="39"/>
      <c r="E664" s="42"/>
    </row>
    <row r="665" spans="4:5" ht="13.5">
      <c r="D665" s="39"/>
      <c r="E665" s="42"/>
    </row>
    <row r="666" spans="4:5" ht="13.5">
      <c r="D666" s="39"/>
      <c r="E666" s="42"/>
    </row>
    <row r="667" spans="4:5" ht="13.5">
      <c r="D667" s="39"/>
      <c r="E667" s="42"/>
    </row>
    <row r="668" spans="4:5" ht="13.5">
      <c r="D668" s="39"/>
      <c r="E668" s="42"/>
    </row>
    <row r="669" spans="4:5" ht="13.5">
      <c r="D669" s="39"/>
      <c r="E669" s="42"/>
    </row>
    <row r="670" spans="4:5" ht="13.5">
      <c r="D670" s="39"/>
      <c r="E670" s="42"/>
    </row>
    <row r="671" spans="4:5" ht="13.5">
      <c r="D671" s="39"/>
      <c r="E671" s="42"/>
    </row>
    <row r="672" spans="4:5" ht="13.5">
      <c r="D672" s="39"/>
      <c r="E672" s="42"/>
    </row>
    <row r="673" spans="4:5" ht="13.5">
      <c r="D673" s="39"/>
      <c r="E673" s="42"/>
    </row>
    <row r="674" spans="4:5" ht="13.5">
      <c r="D674" s="39"/>
      <c r="E674" s="42"/>
    </row>
    <row r="675" spans="4:5" ht="13.5">
      <c r="D675" s="39"/>
      <c r="E675" s="42"/>
    </row>
    <row r="676" spans="4:5" ht="13.5">
      <c r="D676" s="39"/>
      <c r="E676" s="42"/>
    </row>
    <row r="677" spans="4:5" ht="13.5">
      <c r="D677" s="39"/>
      <c r="E677" s="42"/>
    </row>
    <row r="678" spans="4:5" ht="13.5">
      <c r="D678" s="39"/>
      <c r="E678" s="42"/>
    </row>
    <row r="679" spans="4:5" ht="13.5">
      <c r="D679" s="39"/>
      <c r="E679" s="42"/>
    </row>
    <row r="680" spans="4:5" ht="13.5">
      <c r="D680" s="39"/>
      <c r="E680" s="42"/>
    </row>
    <row r="681" spans="4:5" ht="13.5">
      <c r="D681" s="39"/>
      <c r="E681" s="42"/>
    </row>
    <row r="682" spans="4:5" ht="13.5">
      <c r="D682" s="39"/>
      <c r="E682" s="42"/>
    </row>
    <row r="683" spans="4:5" ht="13.5">
      <c r="D683" s="39"/>
      <c r="E683" s="42"/>
    </row>
    <row r="684" spans="4:5" ht="13.5">
      <c r="D684" s="39"/>
      <c r="E684" s="42"/>
    </row>
    <row r="685" spans="4:5" ht="13.5">
      <c r="D685" s="39"/>
      <c r="E685" s="42"/>
    </row>
    <row r="686" spans="4:5" ht="13.5">
      <c r="D686" s="39"/>
      <c r="E686" s="42"/>
    </row>
    <row r="687" spans="4:5" ht="13.5">
      <c r="D687" s="39"/>
      <c r="E687" s="42"/>
    </row>
    <row r="688" spans="4:5" ht="13.5">
      <c r="D688" s="39"/>
      <c r="E688" s="42"/>
    </row>
    <row r="689" spans="4:5" ht="13.5">
      <c r="D689" s="39"/>
      <c r="E689" s="42"/>
    </row>
    <row r="690" spans="4:5" ht="13.5">
      <c r="D690" s="39"/>
      <c r="E690" s="42"/>
    </row>
    <row r="691" spans="4:5" ht="13.5">
      <c r="D691" s="39"/>
      <c r="E691" s="42"/>
    </row>
    <row r="692" spans="4:5" ht="13.5">
      <c r="D692" s="39"/>
      <c r="E692" s="42"/>
    </row>
    <row r="693" spans="4:5" ht="13.5">
      <c r="D693" s="39"/>
      <c r="E693" s="42"/>
    </row>
    <row r="694" spans="4:5" ht="13.5">
      <c r="D694" s="39"/>
      <c r="E694" s="42"/>
    </row>
    <row r="695" spans="4:5" ht="13.5">
      <c r="D695" s="39"/>
      <c r="E695" s="42"/>
    </row>
    <row r="696" spans="4:5" ht="13.5">
      <c r="D696" s="39"/>
      <c r="E696" s="42"/>
    </row>
    <row r="697" spans="4:5" ht="13.5">
      <c r="D697" s="39"/>
      <c r="E697" s="42"/>
    </row>
    <row r="698" spans="4:5" ht="13.5">
      <c r="D698" s="39"/>
      <c r="E698" s="42"/>
    </row>
    <row r="699" spans="4:5" ht="13.5">
      <c r="D699" s="39"/>
      <c r="E699" s="42"/>
    </row>
    <row r="700" spans="4:5" ht="13.5">
      <c r="D700" s="39"/>
      <c r="E700" s="42"/>
    </row>
    <row r="701" spans="4:5" ht="13.5">
      <c r="D701" s="39"/>
      <c r="E701" s="42"/>
    </row>
    <row r="702" spans="4:5" ht="13.5">
      <c r="D702" s="39"/>
      <c r="E702" s="42"/>
    </row>
    <row r="703" spans="4:5" ht="13.5">
      <c r="D703" s="39"/>
      <c r="E703" s="42"/>
    </row>
    <row r="704" spans="4:5" ht="13.5">
      <c r="D704" s="39"/>
      <c r="E704" s="42"/>
    </row>
    <row r="705" spans="4:5" ht="13.5">
      <c r="D705" s="39"/>
      <c r="E705" s="42"/>
    </row>
    <row r="706" spans="4:5" ht="13.5">
      <c r="D706" s="39"/>
      <c r="E706" s="42"/>
    </row>
    <row r="707" spans="4:5" ht="13.5">
      <c r="D707" s="39"/>
      <c r="E707" s="42"/>
    </row>
    <row r="708" spans="4:5" ht="13.5">
      <c r="D708" s="39"/>
      <c r="E708" s="42"/>
    </row>
    <row r="709" spans="4:5" ht="13.5">
      <c r="D709" s="39"/>
      <c r="E709" s="42"/>
    </row>
    <row r="710" spans="4:5" ht="13.5">
      <c r="D710" s="39"/>
      <c r="E710" s="42"/>
    </row>
    <row r="711" spans="4:5" ht="13.5">
      <c r="D711" s="39"/>
      <c r="E711" s="42"/>
    </row>
    <row r="712" spans="4:5" ht="13.5">
      <c r="D712" s="39"/>
      <c r="E712" s="42"/>
    </row>
    <row r="713" spans="4:5" ht="13.5">
      <c r="D713" s="39"/>
      <c r="E713" s="42"/>
    </row>
    <row r="714" ht="13.5">
      <c r="D714" s="39"/>
    </row>
    <row r="715" ht="13.5">
      <c r="D715" s="39"/>
    </row>
    <row r="716" spans="4:5" ht="13.5">
      <c r="D716" s="39"/>
      <c r="E716" s="42"/>
    </row>
    <row r="717" ht="13.5">
      <c r="D717" s="39"/>
    </row>
    <row r="718" ht="13.5">
      <c r="D718" s="39"/>
    </row>
    <row r="719" ht="13.5">
      <c r="D719" s="39"/>
    </row>
    <row r="722" ht="13.5">
      <c r="D722" s="39"/>
    </row>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tabColor indexed="16"/>
  </sheetPr>
  <dimension ref="A1:IV260"/>
  <sheetViews>
    <sheetView zoomScale="98" zoomScaleNormal="98" zoomScalePageLayoutView="0" workbookViewId="0" topLeftCell="A1">
      <pane ySplit="3" topLeftCell="A4" activePane="bottomLeft" state="frozen"/>
      <selection pane="topLeft" activeCell="F214" sqref="F214"/>
      <selection pane="bottomLeft" activeCell="F8" sqref="F8"/>
    </sheetView>
  </sheetViews>
  <sheetFormatPr defaultColWidth="9.140625" defaultRowHeight="12.75"/>
  <cols>
    <col min="1" max="1" width="28.7109375" style="415" bestFit="1" customWidth="1"/>
    <col min="2" max="2" width="42.57421875" style="470" customWidth="1"/>
    <col min="3" max="3" width="8.57421875" style="470" customWidth="1"/>
    <col min="4" max="4" width="8.140625" style="470" customWidth="1"/>
    <col min="5" max="5" width="19.140625" style="470" customWidth="1"/>
    <col min="6" max="6" width="8.28125" style="95" customWidth="1"/>
    <col min="7" max="7" width="10.00390625" style="470" customWidth="1"/>
    <col min="8" max="9" width="9.140625" style="470" customWidth="1"/>
    <col min="10" max="16384" width="9.140625" style="415" customWidth="1"/>
  </cols>
  <sheetData>
    <row r="1" spans="1:9" s="411" customFormat="1" ht="15.75">
      <c r="A1" s="73" t="s">
        <v>1868</v>
      </c>
      <c r="B1" s="74"/>
      <c r="C1" s="74"/>
      <c r="D1" s="74"/>
      <c r="E1" s="75"/>
      <c r="F1" s="76"/>
      <c r="G1" s="74"/>
      <c r="H1" s="74"/>
      <c r="I1" s="74"/>
    </row>
    <row r="2" spans="1:9" s="411" customFormat="1" ht="15.75">
      <c r="A2" s="78" t="s">
        <v>4438</v>
      </c>
      <c r="B2" s="74"/>
      <c r="C2" s="74"/>
      <c r="D2" s="74"/>
      <c r="E2" s="75"/>
      <c r="F2" s="76"/>
      <c r="G2" s="74"/>
      <c r="H2" s="74"/>
      <c r="I2" s="74"/>
    </row>
    <row r="3" spans="1:9" s="79" customFormat="1" ht="12.75">
      <c r="A3" s="101" t="s">
        <v>2240</v>
      </c>
      <c r="B3" s="101" t="s">
        <v>1254</v>
      </c>
      <c r="C3" s="102" t="s">
        <v>1617</v>
      </c>
      <c r="D3" s="101" t="s">
        <v>2241</v>
      </c>
      <c r="E3" s="130" t="s">
        <v>2239</v>
      </c>
      <c r="F3" s="103" t="s">
        <v>1874</v>
      </c>
      <c r="G3" s="101" t="s">
        <v>2242</v>
      </c>
      <c r="H3" s="102" t="s">
        <v>2243</v>
      </c>
      <c r="I3" s="102" t="s">
        <v>1627</v>
      </c>
    </row>
    <row r="4" spans="1:9" ht="25.5">
      <c r="A4" s="412" t="s">
        <v>3320</v>
      </c>
      <c r="B4" s="413"/>
      <c r="C4" s="413" t="s">
        <v>1618</v>
      </c>
      <c r="D4" s="413">
        <v>9</v>
      </c>
      <c r="E4" s="414">
        <v>22002418</v>
      </c>
      <c r="F4" s="85" t="s">
        <v>1619</v>
      </c>
      <c r="G4" s="413" t="s">
        <v>2252</v>
      </c>
      <c r="H4" s="413" t="s">
        <v>1613</v>
      </c>
      <c r="I4" s="413" t="s">
        <v>1620</v>
      </c>
    </row>
    <row r="5" spans="1:9" ht="25.5">
      <c r="A5" s="416" t="s">
        <v>3320</v>
      </c>
      <c r="B5" s="391" t="s">
        <v>2238</v>
      </c>
      <c r="C5" s="413" t="s">
        <v>1618</v>
      </c>
      <c r="D5" s="413">
        <v>9</v>
      </c>
      <c r="E5" s="414">
        <v>22002484</v>
      </c>
      <c r="F5" s="85" t="s">
        <v>1621</v>
      </c>
      <c r="G5" s="413" t="s">
        <v>2252</v>
      </c>
      <c r="H5" s="413" t="s">
        <v>1256</v>
      </c>
      <c r="I5" s="413" t="s">
        <v>1620</v>
      </c>
    </row>
    <row r="6" spans="1:9" ht="12.75">
      <c r="A6" s="417"/>
      <c r="B6" s="418"/>
      <c r="C6" s="418"/>
      <c r="D6" s="418"/>
      <c r="E6" s="419"/>
      <c r="F6" s="80"/>
      <c r="G6" s="418"/>
      <c r="H6" s="418"/>
      <c r="I6" s="418"/>
    </row>
    <row r="7" spans="1:9" ht="25.5">
      <c r="A7" s="412" t="s">
        <v>1638</v>
      </c>
      <c r="B7" s="413"/>
      <c r="C7" s="413" t="s">
        <v>1618</v>
      </c>
      <c r="D7" s="413">
        <v>9</v>
      </c>
      <c r="E7" s="420">
        <v>22020737</v>
      </c>
      <c r="F7" s="131" t="s">
        <v>1623</v>
      </c>
      <c r="G7" s="413" t="s">
        <v>2252</v>
      </c>
      <c r="H7" s="413" t="s">
        <v>1613</v>
      </c>
      <c r="I7" s="413" t="s">
        <v>1620</v>
      </c>
    </row>
    <row r="8" spans="1:9" ht="25.5">
      <c r="A8" s="416" t="s">
        <v>1638</v>
      </c>
      <c r="B8" s="413" t="s">
        <v>1624</v>
      </c>
      <c r="C8" s="413" t="s">
        <v>1618</v>
      </c>
      <c r="D8" s="413">
        <v>9</v>
      </c>
      <c r="E8" s="420">
        <v>22020772</v>
      </c>
      <c r="F8" s="131" t="s">
        <v>1626</v>
      </c>
      <c r="G8" s="413" t="s">
        <v>2252</v>
      </c>
      <c r="H8" s="413" t="s">
        <v>1256</v>
      </c>
      <c r="I8" s="413" t="s">
        <v>1620</v>
      </c>
    </row>
    <row r="9" spans="1:9" ht="25.5">
      <c r="A9" s="416" t="s">
        <v>1638</v>
      </c>
      <c r="B9" s="413" t="s">
        <v>2086</v>
      </c>
      <c r="C9" s="413" t="s">
        <v>1618</v>
      </c>
      <c r="D9" s="413">
        <v>9</v>
      </c>
      <c r="E9" s="420">
        <v>22020807</v>
      </c>
      <c r="F9" s="131" t="s">
        <v>2088</v>
      </c>
      <c r="G9" s="413" t="s">
        <v>2252</v>
      </c>
      <c r="H9" s="413" t="s">
        <v>1256</v>
      </c>
      <c r="I9" s="413" t="s">
        <v>1620</v>
      </c>
    </row>
    <row r="10" spans="1:9" ht="25.5">
      <c r="A10" s="416" t="s">
        <v>1638</v>
      </c>
      <c r="B10" s="413"/>
      <c r="C10" s="413" t="s">
        <v>1618</v>
      </c>
      <c r="D10" s="413">
        <v>9</v>
      </c>
      <c r="E10" s="420">
        <v>12020596</v>
      </c>
      <c r="F10" s="131" t="s">
        <v>1622</v>
      </c>
      <c r="G10" s="413" t="s">
        <v>1639</v>
      </c>
      <c r="H10" s="413" t="s">
        <v>1613</v>
      </c>
      <c r="I10" s="413" t="s">
        <v>1620</v>
      </c>
    </row>
    <row r="11" spans="1:9" ht="25.5">
      <c r="A11" s="416" t="s">
        <v>1638</v>
      </c>
      <c r="B11" s="414" t="s">
        <v>1624</v>
      </c>
      <c r="C11" s="413" t="s">
        <v>1618</v>
      </c>
      <c r="D11" s="413">
        <v>9</v>
      </c>
      <c r="E11" s="420">
        <v>12020624</v>
      </c>
      <c r="F11" s="131" t="s">
        <v>1625</v>
      </c>
      <c r="G11" s="413" t="s">
        <v>1639</v>
      </c>
      <c r="H11" s="413" t="s">
        <v>1256</v>
      </c>
      <c r="I11" s="413" t="s">
        <v>1620</v>
      </c>
    </row>
    <row r="12" spans="1:9" ht="25.5">
      <c r="A12" s="416" t="s">
        <v>1638</v>
      </c>
      <c r="B12" s="413" t="s">
        <v>2086</v>
      </c>
      <c r="C12" s="413" t="s">
        <v>1618</v>
      </c>
      <c r="D12" s="413">
        <v>9</v>
      </c>
      <c r="E12" s="420">
        <v>12020652</v>
      </c>
      <c r="F12" s="131" t="s">
        <v>2087</v>
      </c>
      <c r="G12" s="413" t="s">
        <v>1639</v>
      </c>
      <c r="H12" s="413" t="s">
        <v>1256</v>
      </c>
      <c r="I12" s="413" t="s">
        <v>1620</v>
      </c>
    </row>
    <row r="13" spans="1:9" ht="12.75">
      <c r="A13" s="417"/>
      <c r="B13" s="418"/>
      <c r="C13" s="418"/>
      <c r="D13" s="418"/>
      <c r="E13" s="419"/>
      <c r="F13" s="80"/>
      <c r="G13" s="418"/>
      <c r="H13" s="418"/>
      <c r="I13" s="418"/>
    </row>
    <row r="14" spans="1:9" ht="25.5">
      <c r="A14" s="421" t="s">
        <v>2089</v>
      </c>
      <c r="B14" s="413"/>
      <c r="C14" s="413" t="s">
        <v>1618</v>
      </c>
      <c r="D14" s="413">
        <v>9</v>
      </c>
      <c r="E14" s="414">
        <v>62000236</v>
      </c>
      <c r="F14" s="85" t="s">
        <v>2090</v>
      </c>
      <c r="G14" s="413" t="s">
        <v>2252</v>
      </c>
      <c r="H14" s="413" t="s">
        <v>1613</v>
      </c>
      <c r="I14" s="413" t="s">
        <v>1620</v>
      </c>
    </row>
    <row r="15" spans="1:9" ht="25.5">
      <c r="A15" s="416" t="s">
        <v>2089</v>
      </c>
      <c r="B15" s="413" t="s">
        <v>2091</v>
      </c>
      <c r="C15" s="413" t="s">
        <v>1618</v>
      </c>
      <c r="D15" s="413">
        <v>9</v>
      </c>
      <c r="E15" s="414">
        <v>62000264</v>
      </c>
      <c r="F15" s="85" t="s">
        <v>2092</v>
      </c>
      <c r="G15" s="413" t="s">
        <v>2252</v>
      </c>
      <c r="H15" s="413" t="s">
        <v>1256</v>
      </c>
      <c r="I15" s="413" t="s">
        <v>1620</v>
      </c>
    </row>
    <row r="16" spans="1:9" ht="25.5">
      <c r="A16" s="416" t="s">
        <v>2089</v>
      </c>
      <c r="B16" s="413" t="s">
        <v>2093</v>
      </c>
      <c r="C16" s="413" t="s">
        <v>1618</v>
      </c>
      <c r="D16" s="413">
        <v>9</v>
      </c>
      <c r="E16" s="414">
        <v>62000280</v>
      </c>
      <c r="F16" s="85" t="s">
        <v>2094</v>
      </c>
      <c r="G16" s="413" t="s">
        <v>2252</v>
      </c>
      <c r="H16" s="413" t="s">
        <v>1256</v>
      </c>
      <c r="I16" s="413" t="s">
        <v>1620</v>
      </c>
    </row>
    <row r="17" spans="1:9" ht="12.75">
      <c r="A17" s="417"/>
      <c r="B17" s="418"/>
      <c r="C17" s="418"/>
      <c r="D17" s="418"/>
      <c r="E17" s="419"/>
      <c r="F17" s="80"/>
      <c r="G17" s="418"/>
      <c r="H17" s="418"/>
      <c r="I17" s="418"/>
    </row>
    <row r="18" spans="1:9" ht="12.75">
      <c r="A18" s="416" t="s">
        <v>2095</v>
      </c>
      <c r="B18" s="413" t="s">
        <v>2096</v>
      </c>
      <c r="C18" s="413" t="s">
        <v>1618</v>
      </c>
      <c r="D18" s="413">
        <v>2</v>
      </c>
      <c r="E18" s="422" t="s">
        <v>2097</v>
      </c>
      <c r="F18" s="81">
        <v>460790</v>
      </c>
      <c r="G18" s="413" t="s">
        <v>2246</v>
      </c>
      <c r="H18" s="413" t="s">
        <v>1613</v>
      </c>
      <c r="I18" s="413" t="s">
        <v>2098</v>
      </c>
    </row>
    <row r="19" spans="1:9" ht="12.75">
      <c r="A19" s="417"/>
      <c r="B19" s="418"/>
      <c r="C19" s="418"/>
      <c r="D19" s="418"/>
      <c r="E19" s="419"/>
      <c r="F19" s="80"/>
      <c r="G19" s="418"/>
      <c r="H19" s="418"/>
      <c r="I19" s="418"/>
    </row>
    <row r="20" spans="1:9" ht="12.75">
      <c r="A20" s="421" t="s">
        <v>2165</v>
      </c>
      <c r="B20" s="413"/>
      <c r="C20" s="413" t="s">
        <v>1618</v>
      </c>
      <c r="D20" s="413">
        <v>10</v>
      </c>
      <c r="E20" s="423" t="str">
        <f>"65053272"</f>
        <v>65053272</v>
      </c>
      <c r="F20" s="86" t="s">
        <v>16</v>
      </c>
      <c r="G20" s="413" t="s">
        <v>2252</v>
      </c>
      <c r="H20" s="413" t="s">
        <v>1613</v>
      </c>
      <c r="I20" s="413" t="s">
        <v>17</v>
      </c>
    </row>
    <row r="21" spans="1:9" ht="12.75">
      <c r="A21" s="421" t="s">
        <v>2165</v>
      </c>
      <c r="B21" s="413" t="s">
        <v>1256</v>
      </c>
      <c r="C21" s="413" t="s">
        <v>1618</v>
      </c>
      <c r="D21" s="413">
        <v>10</v>
      </c>
      <c r="E21" s="423" t="str">
        <f>"65053332"</f>
        <v>65053332</v>
      </c>
      <c r="F21" s="86" t="s">
        <v>18</v>
      </c>
      <c r="G21" s="413" t="s">
        <v>2252</v>
      </c>
      <c r="H21" s="413" t="s">
        <v>1256</v>
      </c>
      <c r="I21" s="413" t="s">
        <v>2099</v>
      </c>
    </row>
    <row r="22" spans="1:9" ht="12.75">
      <c r="A22" s="421" t="s">
        <v>2165</v>
      </c>
      <c r="B22" s="413"/>
      <c r="C22" s="413" t="s">
        <v>1618</v>
      </c>
      <c r="D22" s="413">
        <v>10</v>
      </c>
      <c r="E22" s="424" t="str">
        <f>"65053273"</f>
        <v>65053273</v>
      </c>
      <c r="F22" s="86" t="s">
        <v>14</v>
      </c>
      <c r="G22" s="413" t="s">
        <v>1639</v>
      </c>
      <c r="H22" s="413" t="s">
        <v>1613</v>
      </c>
      <c r="I22" s="413" t="s">
        <v>2099</v>
      </c>
    </row>
    <row r="23" spans="1:9" ht="12.75">
      <c r="A23" s="421" t="s">
        <v>2165</v>
      </c>
      <c r="B23" s="413" t="s">
        <v>1256</v>
      </c>
      <c r="C23" s="413" t="s">
        <v>1618</v>
      </c>
      <c r="D23" s="413">
        <v>10</v>
      </c>
      <c r="E23" s="423" t="str">
        <f>"65053333"</f>
        <v>65053333</v>
      </c>
      <c r="F23" s="86" t="s">
        <v>15</v>
      </c>
      <c r="G23" s="413" t="s">
        <v>1639</v>
      </c>
      <c r="H23" s="413" t="s">
        <v>1256</v>
      </c>
      <c r="I23" s="413" t="s">
        <v>2099</v>
      </c>
    </row>
    <row r="24" spans="1:9" ht="12.75">
      <c r="A24" s="417"/>
      <c r="B24" s="418"/>
      <c r="C24" s="418"/>
      <c r="D24" s="418"/>
      <c r="E24" s="419"/>
      <c r="F24" s="80"/>
      <c r="G24" s="418"/>
      <c r="H24" s="418"/>
      <c r="I24" s="418"/>
    </row>
    <row r="25" spans="1:9" ht="12.75">
      <c r="A25" s="425" t="s">
        <v>3335</v>
      </c>
      <c r="B25" s="413"/>
      <c r="C25" s="413" t="s">
        <v>1618</v>
      </c>
      <c r="D25" s="413">
        <v>3</v>
      </c>
      <c r="E25" s="426" t="s">
        <v>2100</v>
      </c>
      <c r="F25" s="82" t="s">
        <v>2101</v>
      </c>
      <c r="G25" s="413" t="s">
        <v>2252</v>
      </c>
      <c r="H25" s="413" t="s">
        <v>1613</v>
      </c>
      <c r="I25" s="413" t="s">
        <v>1620</v>
      </c>
    </row>
    <row r="26" spans="1:9" ht="12.75">
      <c r="A26" s="416" t="s">
        <v>3335</v>
      </c>
      <c r="B26" s="413" t="s">
        <v>3346</v>
      </c>
      <c r="C26" s="413" t="s">
        <v>1618</v>
      </c>
      <c r="D26" s="413">
        <v>3</v>
      </c>
      <c r="E26" s="426" t="s">
        <v>2102</v>
      </c>
      <c r="F26" s="81" t="s">
        <v>2103</v>
      </c>
      <c r="G26" s="413" t="s">
        <v>2252</v>
      </c>
      <c r="H26" s="413" t="s">
        <v>1256</v>
      </c>
      <c r="I26" s="413" t="s">
        <v>1620</v>
      </c>
    </row>
    <row r="27" spans="1:9" ht="12.75">
      <c r="A27" s="417"/>
      <c r="B27" s="418"/>
      <c r="C27" s="418"/>
      <c r="D27" s="418"/>
      <c r="E27" s="419"/>
      <c r="F27" s="80"/>
      <c r="G27" s="418"/>
      <c r="H27" s="418"/>
      <c r="I27" s="418"/>
    </row>
    <row r="28" spans="1:9" ht="12.75">
      <c r="A28" s="425" t="s">
        <v>1645</v>
      </c>
      <c r="B28" s="413"/>
      <c r="C28" s="413" t="s">
        <v>1618</v>
      </c>
      <c r="D28" s="413">
        <v>7</v>
      </c>
      <c r="E28" s="422" t="s">
        <v>2104</v>
      </c>
      <c r="F28" s="81" t="s">
        <v>2105</v>
      </c>
      <c r="G28" s="413" t="s">
        <v>2252</v>
      </c>
      <c r="H28" s="413" t="s">
        <v>1613</v>
      </c>
      <c r="I28" s="413" t="s">
        <v>1620</v>
      </c>
    </row>
    <row r="29" spans="1:9" ht="12.75">
      <c r="A29" s="416" t="s">
        <v>1645</v>
      </c>
      <c r="B29" s="413">
        <v>6.5</v>
      </c>
      <c r="C29" s="413" t="s">
        <v>1618</v>
      </c>
      <c r="D29" s="413">
        <v>7</v>
      </c>
      <c r="E29" s="422" t="s">
        <v>2106</v>
      </c>
      <c r="F29" s="81" t="s">
        <v>2107</v>
      </c>
      <c r="G29" s="413" t="s">
        <v>2252</v>
      </c>
      <c r="H29" s="413" t="s">
        <v>1256</v>
      </c>
      <c r="I29" s="413" t="s">
        <v>1620</v>
      </c>
    </row>
    <row r="30" spans="1:9" ht="12.75">
      <c r="A30" s="416" t="s">
        <v>1645</v>
      </c>
      <c r="B30" s="413" t="s">
        <v>2108</v>
      </c>
      <c r="C30" s="413" t="s">
        <v>1618</v>
      </c>
      <c r="D30" s="413">
        <v>7</v>
      </c>
      <c r="E30" s="422" t="s">
        <v>2109</v>
      </c>
      <c r="F30" s="81" t="s">
        <v>2110</v>
      </c>
      <c r="G30" s="413" t="s">
        <v>2252</v>
      </c>
      <c r="H30" s="413" t="s">
        <v>1256</v>
      </c>
      <c r="I30" s="413" t="s">
        <v>1620</v>
      </c>
    </row>
    <row r="31" spans="1:9" ht="12.75">
      <c r="A31" s="417"/>
      <c r="B31" s="418"/>
      <c r="C31" s="418"/>
      <c r="D31" s="418"/>
      <c r="E31" s="419"/>
      <c r="F31" s="80"/>
      <c r="G31" s="418"/>
      <c r="H31" s="418"/>
      <c r="I31" s="418"/>
    </row>
    <row r="32" spans="1:9" ht="12.75">
      <c r="A32" s="416" t="s">
        <v>19</v>
      </c>
      <c r="B32" s="83"/>
      <c r="C32" s="413" t="s">
        <v>1618</v>
      </c>
      <c r="D32" s="413">
        <v>5</v>
      </c>
      <c r="E32" s="427" t="str">
        <f>"65065585"</f>
        <v>65065585</v>
      </c>
      <c r="F32" s="86" t="s">
        <v>24</v>
      </c>
      <c r="G32" s="428" t="s">
        <v>2252</v>
      </c>
      <c r="H32" s="413" t="s">
        <v>1613</v>
      </c>
      <c r="I32" s="413" t="s">
        <v>2099</v>
      </c>
    </row>
    <row r="33" spans="1:9" ht="12.75">
      <c r="A33" s="416" t="s">
        <v>19</v>
      </c>
      <c r="B33" s="413" t="s">
        <v>30</v>
      </c>
      <c r="C33" s="413" t="s">
        <v>1618</v>
      </c>
      <c r="D33" s="413">
        <v>5</v>
      </c>
      <c r="E33" s="427" t="str">
        <f>"65065612"</f>
        <v>65065612</v>
      </c>
      <c r="F33" s="86" t="s">
        <v>26</v>
      </c>
      <c r="G33" s="428" t="s">
        <v>2252</v>
      </c>
      <c r="H33" s="413" t="s">
        <v>1256</v>
      </c>
      <c r="I33" s="413" t="s">
        <v>2099</v>
      </c>
    </row>
    <row r="34" spans="1:9" ht="12.75">
      <c r="A34" s="416" t="s">
        <v>19</v>
      </c>
      <c r="B34" s="319" t="s">
        <v>3692</v>
      </c>
      <c r="C34" s="413" t="s">
        <v>1618</v>
      </c>
      <c r="D34" s="413">
        <v>5</v>
      </c>
      <c r="E34" s="427" t="str">
        <f>"65065592"</f>
        <v>65065592</v>
      </c>
      <c r="F34" s="86" t="s">
        <v>25</v>
      </c>
      <c r="G34" s="428" t="s">
        <v>2252</v>
      </c>
      <c r="H34" s="413" t="s">
        <v>1256</v>
      </c>
      <c r="I34" s="413" t="s">
        <v>2099</v>
      </c>
    </row>
    <row r="35" spans="1:9" ht="12.75">
      <c r="A35" s="416" t="s">
        <v>19</v>
      </c>
      <c r="B35" s="363" t="s">
        <v>2111</v>
      </c>
      <c r="C35" s="413" t="s">
        <v>1618</v>
      </c>
      <c r="D35" s="413">
        <v>5</v>
      </c>
      <c r="E35" s="427" t="str">
        <f>"65065186"</f>
        <v>65065186</v>
      </c>
      <c r="F35" s="86" t="s">
        <v>27</v>
      </c>
      <c r="G35" s="428" t="s">
        <v>2252</v>
      </c>
      <c r="H35" s="413" t="s">
        <v>1256</v>
      </c>
      <c r="I35" s="413" t="s">
        <v>2099</v>
      </c>
    </row>
    <row r="36" spans="1:9" ht="12.75">
      <c r="A36" s="416" t="s">
        <v>19</v>
      </c>
      <c r="B36" s="83"/>
      <c r="C36" s="413" t="s">
        <v>1618</v>
      </c>
      <c r="D36" s="413">
        <v>5</v>
      </c>
      <c r="E36" s="427" t="str">
        <f>"65065584"</f>
        <v>65065584</v>
      </c>
      <c r="F36" s="86" t="s">
        <v>20</v>
      </c>
      <c r="G36" s="428" t="s">
        <v>1639</v>
      </c>
      <c r="H36" s="413" t="s">
        <v>1613</v>
      </c>
      <c r="I36" s="413" t="s">
        <v>2099</v>
      </c>
    </row>
    <row r="37" spans="1:9" ht="12.75">
      <c r="A37" s="416" t="s">
        <v>19</v>
      </c>
      <c r="B37" s="413" t="s">
        <v>30</v>
      </c>
      <c r="C37" s="413" t="s">
        <v>1618</v>
      </c>
      <c r="D37" s="413">
        <v>5</v>
      </c>
      <c r="E37" s="427" t="str">
        <f>"65065613"</f>
        <v>65065613</v>
      </c>
      <c r="F37" s="86" t="s">
        <v>22</v>
      </c>
      <c r="G37" s="428" t="s">
        <v>1639</v>
      </c>
      <c r="H37" s="413" t="s">
        <v>1256</v>
      </c>
      <c r="I37" s="413" t="s">
        <v>2099</v>
      </c>
    </row>
    <row r="38" spans="1:9" ht="12.75">
      <c r="A38" s="416" t="s">
        <v>19</v>
      </c>
      <c r="B38" s="319" t="s">
        <v>3692</v>
      </c>
      <c r="C38" s="413" t="s">
        <v>1618</v>
      </c>
      <c r="D38" s="413">
        <v>5</v>
      </c>
      <c r="E38" s="427" t="str">
        <f>"65065593"</f>
        <v>65065593</v>
      </c>
      <c r="F38" s="86" t="s">
        <v>21</v>
      </c>
      <c r="G38" s="428" t="s">
        <v>1639</v>
      </c>
      <c r="H38" s="413" t="s">
        <v>1256</v>
      </c>
      <c r="I38" s="413" t="s">
        <v>2099</v>
      </c>
    </row>
    <row r="39" spans="1:9" ht="12.75">
      <c r="A39" s="416" t="s">
        <v>19</v>
      </c>
      <c r="B39" s="363" t="s">
        <v>2111</v>
      </c>
      <c r="C39" s="413" t="s">
        <v>1618</v>
      </c>
      <c r="D39" s="413">
        <v>5</v>
      </c>
      <c r="E39" s="427" t="str">
        <f>"65065187"</f>
        <v>65065187</v>
      </c>
      <c r="F39" s="86" t="s">
        <v>23</v>
      </c>
      <c r="G39" s="428" t="s">
        <v>1639</v>
      </c>
      <c r="H39" s="413" t="s">
        <v>1256</v>
      </c>
      <c r="I39" s="413" t="s">
        <v>2099</v>
      </c>
    </row>
    <row r="40" spans="1:9" ht="12" customHeight="1">
      <c r="A40" s="417"/>
      <c r="B40" s="418"/>
      <c r="C40" s="418"/>
      <c r="D40" s="418"/>
      <c r="E40" s="419"/>
      <c r="F40" s="80"/>
      <c r="G40" s="418"/>
      <c r="H40" s="418"/>
      <c r="I40" s="418"/>
    </row>
    <row r="41" spans="1:9" ht="12.75">
      <c r="A41" s="416" t="s">
        <v>2175</v>
      </c>
      <c r="B41" s="413"/>
      <c r="C41" s="413" t="s">
        <v>1618</v>
      </c>
      <c r="D41" s="413">
        <v>5</v>
      </c>
      <c r="E41" s="427" t="str">
        <f>"65057479"</f>
        <v>65057479</v>
      </c>
      <c r="F41" s="86" t="s">
        <v>33</v>
      </c>
      <c r="G41" s="428" t="s">
        <v>2252</v>
      </c>
      <c r="H41" s="413" t="s">
        <v>1613</v>
      </c>
      <c r="I41" s="413" t="s">
        <v>2099</v>
      </c>
    </row>
    <row r="42" spans="1:9" ht="12.75">
      <c r="A42" s="416" t="s">
        <v>2175</v>
      </c>
      <c r="B42" s="413" t="s">
        <v>30</v>
      </c>
      <c r="C42" s="413" t="s">
        <v>1618</v>
      </c>
      <c r="D42" s="413">
        <v>5</v>
      </c>
      <c r="E42" s="427" t="str">
        <f>"65057725"</f>
        <v>65057725</v>
      </c>
      <c r="F42" s="86" t="s">
        <v>35</v>
      </c>
      <c r="G42" s="428" t="s">
        <v>2252</v>
      </c>
      <c r="H42" s="413" t="s">
        <v>3336</v>
      </c>
      <c r="I42" s="413" t="s">
        <v>2099</v>
      </c>
    </row>
    <row r="43" spans="1:9" ht="12.75">
      <c r="A43" s="416" t="s">
        <v>2175</v>
      </c>
      <c r="B43" s="319" t="s">
        <v>3692</v>
      </c>
      <c r="C43" s="413" t="s">
        <v>1618</v>
      </c>
      <c r="D43" s="413">
        <v>5</v>
      </c>
      <c r="E43" s="427" t="str">
        <f>"65057672"</f>
        <v>65057672</v>
      </c>
      <c r="F43" s="86" t="s">
        <v>34</v>
      </c>
      <c r="G43" s="428" t="s">
        <v>2252</v>
      </c>
      <c r="H43" s="413" t="s">
        <v>3336</v>
      </c>
      <c r="I43" s="413" t="s">
        <v>2099</v>
      </c>
    </row>
    <row r="44" spans="1:9" ht="12.75">
      <c r="A44" s="416" t="s">
        <v>2175</v>
      </c>
      <c r="B44" s="413" t="s">
        <v>401</v>
      </c>
      <c r="C44" s="413" t="s">
        <v>1618</v>
      </c>
      <c r="D44" s="429">
        <v>5</v>
      </c>
      <c r="E44" s="430" t="str">
        <f>"65057512"</f>
        <v>65057512</v>
      </c>
      <c r="F44" s="285" t="s">
        <v>36</v>
      </c>
      <c r="G44" s="428" t="s">
        <v>2252</v>
      </c>
      <c r="H44" s="413" t="s">
        <v>3336</v>
      </c>
      <c r="I44" s="413" t="s">
        <v>2099</v>
      </c>
    </row>
    <row r="45" spans="1:9" ht="12.75">
      <c r="A45" s="416" t="s">
        <v>2175</v>
      </c>
      <c r="B45" s="413"/>
      <c r="C45" s="413" t="s">
        <v>1618</v>
      </c>
      <c r="D45" s="413">
        <v>5</v>
      </c>
      <c r="E45" s="427" t="str">
        <f>"65057478"</f>
        <v>65057478</v>
      </c>
      <c r="F45" s="86" t="s">
        <v>28</v>
      </c>
      <c r="G45" s="428" t="s">
        <v>1639</v>
      </c>
      <c r="H45" s="413" t="s">
        <v>1613</v>
      </c>
      <c r="I45" s="413" t="s">
        <v>2099</v>
      </c>
    </row>
    <row r="46" spans="1:9" ht="12.75">
      <c r="A46" s="416" t="s">
        <v>2175</v>
      </c>
      <c r="B46" s="413" t="s">
        <v>30</v>
      </c>
      <c r="C46" s="413" t="s">
        <v>1618</v>
      </c>
      <c r="D46" s="413">
        <v>5</v>
      </c>
      <c r="E46" s="427" t="str">
        <f>"65057726"</f>
        <v>65057726</v>
      </c>
      <c r="F46" s="86" t="s">
        <v>31</v>
      </c>
      <c r="G46" s="428" t="s">
        <v>1639</v>
      </c>
      <c r="H46" s="413" t="s">
        <v>3336</v>
      </c>
      <c r="I46" s="413" t="s">
        <v>2099</v>
      </c>
    </row>
    <row r="47" spans="1:9" ht="12.75">
      <c r="A47" s="416" t="s">
        <v>2175</v>
      </c>
      <c r="B47" s="319" t="s">
        <v>3692</v>
      </c>
      <c r="C47" s="413" t="s">
        <v>1618</v>
      </c>
      <c r="D47" s="413">
        <v>5</v>
      </c>
      <c r="E47" s="427" t="str">
        <f>"65057671"</f>
        <v>65057671</v>
      </c>
      <c r="F47" s="86" t="s">
        <v>29</v>
      </c>
      <c r="G47" s="428" t="s">
        <v>1639</v>
      </c>
      <c r="H47" s="413" t="s">
        <v>3336</v>
      </c>
      <c r="I47" s="413" t="s">
        <v>2099</v>
      </c>
    </row>
    <row r="48" spans="1:9" ht="12.75">
      <c r="A48" s="416" t="s">
        <v>2175</v>
      </c>
      <c r="B48" s="413" t="s">
        <v>401</v>
      </c>
      <c r="C48" s="413" t="s">
        <v>1618</v>
      </c>
      <c r="D48" s="413">
        <v>5</v>
      </c>
      <c r="E48" s="427" t="str">
        <f>"65057511"</f>
        <v>65057511</v>
      </c>
      <c r="F48" s="86" t="s">
        <v>32</v>
      </c>
      <c r="G48" s="428" t="s">
        <v>1639</v>
      </c>
      <c r="H48" s="413" t="s">
        <v>3336</v>
      </c>
      <c r="I48" s="413" t="s">
        <v>2099</v>
      </c>
    </row>
    <row r="49" spans="1:9" ht="12.75">
      <c r="A49" s="417"/>
      <c r="B49" s="418"/>
      <c r="C49" s="418"/>
      <c r="D49" s="418"/>
      <c r="E49" s="419"/>
      <c r="F49" s="80"/>
      <c r="G49" s="418"/>
      <c r="H49" s="418"/>
      <c r="I49" s="418"/>
    </row>
    <row r="50" spans="1:9" ht="12.75">
      <c r="A50" s="425" t="s">
        <v>2180</v>
      </c>
      <c r="B50" s="413"/>
      <c r="C50" s="413" t="s">
        <v>1618</v>
      </c>
      <c r="D50" s="413">
        <v>5</v>
      </c>
      <c r="E50" s="427" t="str">
        <f>"65065892"</f>
        <v>65065892</v>
      </c>
      <c r="F50" s="86" t="s">
        <v>42</v>
      </c>
      <c r="G50" s="428" t="s">
        <v>2252</v>
      </c>
      <c r="H50" s="413" t="s">
        <v>1613</v>
      </c>
      <c r="I50" s="413" t="s">
        <v>2099</v>
      </c>
    </row>
    <row r="51" spans="1:9" ht="12.75">
      <c r="A51" s="425" t="s">
        <v>2180</v>
      </c>
      <c r="B51" s="413" t="s">
        <v>402</v>
      </c>
      <c r="C51" s="413" t="s">
        <v>1618</v>
      </c>
      <c r="D51" s="413">
        <v>5</v>
      </c>
      <c r="E51" s="427" t="str">
        <f>"65066411"</f>
        <v>65066411</v>
      </c>
      <c r="F51" s="86" t="s">
        <v>43</v>
      </c>
      <c r="G51" s="428" t="s">
        <v>2252</v>
      </c>
      <c r="H51" s="413" t="s">
        <v>1256</v>
      </c>
      <c r="I51" s="413" t="s">
        <v>2099</v>
      </c>
    </row>
    <row r="52" spans="1:9" ht="12.75">
      <c r="A52" s="425" t="s">
        <v>2180</v>
      </c>
      <c r="B52" s="413" t="s">
        <v>39</v>
      </c>
      <c r="C52" s="413" t="s">
        <v>1618</v>
      </c>
      <c r="D52" s="413">
        <v>5</v>
      </c>
      <c r="E52" s="427" t="str">
        <f>"65065907"</f>
        <v>65065907</v>
      </c>
      <c r="F52" s="86" t="s">
        <v>44</v>
      </c>
      <c r="G52" s="428" t="s">
        <v>2252</v>
      </c>
      <c r="H52" s="413" t="s">
        <v>1256</v>
      </c>
      <c r="I52" s="413" t="s">
        <v>2099</v>
      </c>
    </row>
    <row r="53" spans="1:9" ht="12.75">
      <c r="A53" s="425" t="s">
        <v>2180</v>
      </c>
      <c r="B53" s="431" t="s">
        <v>1647</v>
      </c>
      <c r="C53" s="413" t="s">
        <v>1618</v>
      </c>
      <c r="D53" s="413">
        <v>5</v>
      </c>
      <c r="E53" s="427" t="str">
        <f>"65066482"</f>
        <v>65066482</v>
      </c>
      <c r="F53" s="86" t="s">
        <v>45</v>
      </c>
      <c r="G53" s="428" t="s">
        <v>2252</v>
      </c>
      <c r="H53" s="413" t="s">
        <v>1256</v>
      </c>
      <c r="I53" s="413" t="s">
        <v>2099</v>
      </c>
    </row>
    <row r="54" spans="1:9" ht="12.75">
      <c r="A54" s="425" t="s">
        <v>2180</v>
      </c>
      <c r="B54" s="413"/>
      <c r="C54" s="413" t="s">
        <v>1618</v>
      </c>
      <c r="D54" s="413">
        <v>5</v>
      </c>
      <c r="E54" s="427" t="str">
        <f>"65065891"</f>
        <v>65065891</v>
      </c>
      <c r="F54" s="86" t="s">
        <v>37</v>
      </c>
      <c r="G54" s="428" t="s">
        <v>1639</v>
      </c>
      <c r="H54" s="413" t="s">
        <v>1613</v>
      </c>
      <c r="I54" s="413" t="s">
        <v>2099</v>
      </c>
    </row>
    <row r="55" spans="1:9" ht="12.75">
      <c r="A55" s="425" t="s">
        <v>2180</v>
      </c>
      <c r="B55" s="413" t="s">
        <v>402</v>
      </c>
      <c r="C55" s="413" t="s">
        <v>1618</v>
      </c>
      <c r="D55" s="413">
        <v>5</v>
      </c>
      <c r="E55" s="427" t="str">
        <f>"65066410"</f>
        <v>65066410</v>
      </c>
      <c r="F55" s="86" t="s">
        <v>38</v>
      </c>
      <c r="G55" s="428" t="s">
        <v>1639</v>
      </c>
      <c r="H55" s="413" t="s">
        <v>1256</v>
      </c>
      <c r="I55" s="413" t="s">
        <v>2099</v>
      </c>
    </row>
    <row r="56" spans="1:9" ht="12.75">
      <c r="A56" s="425" t="s">
        <v>2180</v>
      </c>
      <c r="B56" s="413" t="s">
        <v>39</v>
      </c>
      <c r="C56" s="413" t="s">
        <v>1618</v>
      </c>
      <c r="D56" s="413">
        <v>5</v>
      </c>
      <c r="E56" s="427" t="str">
        <f>"65065908"</f>
        <v>65065908</v>
      </c>
      <c r="F56" s="86" t="s">
        <v>40</v>
      </c>
      <c r="G56" s="428" t="s">
        <v>1639</v>
      </c>
      <c r="H56" s="413" t="s">
        <v>1256</v>
      </c>
      <c r="I56" s="413" t="s">
        <v>2099</v>
      </c>
    </row>
    <row r="57" spans="1:9" ht="12.75">
      <c r="A57" s="425" t="s">
        <v>2180</v>
      </c>
      <c r="B57" s="431" t="s">
        <v>1647</v>
      </c>
      <c r="C57" s="413" t="s">
        <v>1618</v>
      </c>
      <c r="D57" s="413">
        <v>5</v>
      </c>
      <c r="E57" s="427" t="str">
        <f>"65066528"</f>
        <v>65066528</v>
      </c>
      <c r="F57" s="86" t="s">
        <v>41</v>
      </c>
      <c r="G57" s="428" t="s">
        <v>1639</v>
      </c>
      <c r="H57" s="413" t="s">
        <v>1256</v>
      </c>
      <c r="I57" s="413" t="s">
        <v>2099</v>
      </c>
    </row>
    <row r="58" spans="1:9" ht="12.75">
      <c r="A58" s="432"/>
      <c r="B58" s="433"/>
      <c r="C58" s="433"/>
      <c r="D58" s="433"/>
      <c r="E58" s="434"/>
      <c r="F58" s="365"/>
      <c r="G58" s="433"/>
      <c r="H58" s="433"/>
      <c r="I58" s="433"/>
    </row>
    <row r="59" spans="1:9" s="387" customFormat="1" ht="12.75">
      <c r="A59" s="435" t="s">
        <v>46</v>
      </c>
      <c r="B59" s="436"/>
      <c r="C59" s="389" t="s">
        <v>1618</v>
      </c>
      <c r="D59" s="389">
        <v>5</v>
      </c>
      <c r="E59" s="437" t="s">
        <v>3018</v>
      </c>
      <c r="F59" s="264" t="s">
        <v>3026</v>
      </c>
      <c r="G59" s="436" t="s">
        <v>2252</v>
      </c>
      <c r="H59" s="389" t="s">
        <v>1613</v>
      </c>
      <c r="I59" s="389" t="s">
        <v>2099</v>
      </c>
    </row>
    <row r="60" spans="1:9" s="387" customFormat="1" ht="12.75">
      <c r="A60" s="435" t="s">
        <v>46</v>
      </c>
      <c r="B60" s="438" t="s">
        <v>3686</v>
      </c>
      <c r="C60" s="389" t="s">
        <v>1618</v>
      </c>
      <c r="D60" s="389">
        <v>5</v>
      </c>
      <c r="E60" s="437" t="s">
        <v>3023</v>
      </c>
      <c r="F60" s="264" t="s">
        <v>53</v>
      </c>
      <c r="G60" s="436" t="s">
        <v>2252</v>
      </c>
      <c r="H60" s="389" t="s">
        <v>1256</v>
      </c>
      <c r="I60" s="389" t="s">
        <v>2099</v>
      </c>
    </row>
    <row r="61" spans="1:9" s="387" customFormat="1" ht="12.75">
      <c r="A61" s="435" t="s">
        <v>46</v>
      </c>
      <c r="B61" s="364" t="s">
        <v>3831</v>
      </c>
      <c r="C61" s="389" t="s">
        <v>1618</v>
      </c>
      <c r="D61" s="389">
        <v>5</v>
      </c>
      <c r="E61" s="437" t="s">
        <v>3022</v>
      </c>
      <c r="F61" s="264" t="s">
        <v>52</v>
      </c>
      <c r="G61" s="436" t="s">
        <v>2252</v>
      </c>
      <c r="H61" s="389" t="s">
        <v>1256</v>
      </c>
      <c r="I61" s="389" t="s">
        <v>2099</v>
      </c>
    </row>
    <row r="62" spans="1:9" s="387" customFormat="1" ht="12.75">
      <c r="A62" s="435" t="s">
        <v>46</v>
      </c>
      <c r="B62" s="436" t="s">
        <v>403</v>
      </c>
      <c r="C62" s="389" t="s">
        <v>1618</v>
      </c>
      <c r="D62" s="389">
        <v>5</v>
      </c>
      <c r="E62" s="437" t="s">
        <v>3025</v>
      </c>
      <c r="F62" s="264" t="s">
        <v>54</v>
      </c>
      <c r="G62" s="436" t="s">
        <v>2252</v>
      </c>
      <c r="H62" s="389" t="s">
        <v>1256</v>
      </c>
      <c r="I62" s="389" t="s">
        <v>2099</v>
      </c>
    </row>
    <row r="63" spans="1:9" s="387" customFormat="1" ht="12.75">
      <c r="A63" s="435" t="s">
        <v>46</v>
      </c>
      <c r="B63" s="436"/>
      <c r="C63" s="389" t="s">
        <v>1618</v>
      </c>
      <c r="D63" s="389">
        <v>5</v>
      </c>
      <c r="E63" s="437" t="s">
        <v>3019</v>
      </c>
      <c r="F63" s="264" t="s">
        <v>47</v>
      </c>
      <c r="G63" s="436" t="s">
        <v>1639</v>
      </c>
      <c r="H63" s="389" t="s">
        <v>1613</v>
      </c>
      <c r="I63" s="389" t="s">
        <v>2099</v>
      </c>
    </row>
    <row r="64" spans="1:9" s="387" customFormat="1" ht="12.75">
      <c r="A64" s="435" t="s">
        <v>46</v>
      </c>
      <c r="B64" s="438" t="s">
        <v>3686</v>
      </c>
      <c r="C64" s="389" t="s">
        <v>1618</v>
      </c>
      <c r="D64" s="389">
        <v>5</v>
      </c>
      <c r="E64" s="437" t="s">
        <v>3021</v>
      </c>
      <c r="F64" s="264" t="s">
        <v>50</v>
      </c>
      <c r="G64" s="436" t="s">
        <v>1639</v>
      </c>
      <c r="H64" s="389" t="s">
        <v>1256</v>
      </c>
      <c r="I64" s="389" t="s">
        <v>2099</v>
      </c>
    </row>
    <row r="65" spans="1:9" s="387" customFormat="1" ht="12.75">
      <c r="A65" s="435" t="s">
        <v>46</v>
      </c>
      <c r="B65" s="364" t="s">
        <v>3831</v>
      </c>
      <c r="C65" s="389" t="s">
        <v>1618</v>
      </c>
      <c r="D65" s="389">
        <v>5</v>
      </c>
      <c r="E65" s="437" t="s">
        <v>3020</v>
      </c>
      <c r="F65" s="264" t="s">
        <v>48</v>
      </c>
      <c r="G65" s="436" t="s">
        <v>1639</v>
      </c>
      <c r="H65" s="389" t="s">
        <v>1256</v>
      </c>
      <c r="I65" s="389" t="s">
        <v>2099</v>
      </c>
    </row>
    <row r="66" spans="1:9" s="387" customFormat="1" ht="12.75">
      <c r="A66" s="435" t="s">
        <v>46</v>
      </c>
      <c r="B66" s="436" t="s">
        <v>403</v>
      </c>
      <c r="C66" s="389" t="s">
        <v>1618</v>
      </c>
      <c r="D66" s="389">
        <v>5</v>
      </c>
      <c r="E66" s="437" t="s">
        <v>3024</v>
      </c>
      <c r="F66" s="264" t="s">
        <v>51</v>
      </c>
      <c r="G66" s="436" t="s">
        <v>1639</v>
      </c>
      <c r="H66" s="389" t="s">
        <v>1256</v>
      </c>
      <c r="I66" s="389" t="s">
        <v>2099</v>
      </c>
    </row>
    <row r="67" spans="1:9" ht="12.75">
      <c r="A67" s="439"/>
      <c r="B67" s="440" t="s">
        <v>55</v>
      </c>
      <c r="C67" s="440"/>
      <c r="D67" s="440"/>
      <c r="E67" s="441"/>
      <c r="F67" s="366"/>
      <c r="G67" s="440"/>
      <c r="H67" s="440"/>
      <c r="I67" s="440"/>
    </row>
    <row r="68" spans="1:9" ht="12.75">
      <c r="A68" s="416" t="s">
        <v>56</v>
      </c>
      <c r="B68" s="84"/>
      <c r="C68" s="413" t="s">
        <v>1618</v>
      </c>
      <c r="D68" s="413">
        <v>5</v>
      </c>
      <c r="E68" s="427" t="str">
        <f>"65067541"</f>
        <v>65067541</v>
      </c>
      <c r="F68" s="86" t="s">
        <v>61</v>
      </c>
      <c r="G68" s="428" t="s">
        <v>2252</v>
      </c>
      <c r="H68" s="413" t="s">
        <v>1613</v>
      </c>
      <c r="I68" s="413" t="s">
        <v>2099</v>
      </c>
    </row>
    <row r="69" spans="1:9" ht="12.75">
      <c r="A69" s="416" t="s">
        <v>56</v>
      </c>
      <c r="B69" s="319" t="s">
        <v>3831</v>
      </c>
      <c r="C69" s="413" t="s">
        <v>1618</v>
      </c>
      <c r="D69" s="413">
        <v>5</v>
      </c>
      <c r="E69" s="427" t="str">
        <f>"65068257"</f>
        <v>65068257</v>
      </c>
      <c r="F69" s="86" t="s">
        <v>62</v>
      </c>
      <c r="G69" s="428" t="s">
        <v>2252</v>
      </c>
      <c r="H69" s="413" t="s">
        <v>1256</v>
      </c>
      <c r="I69" s="413" t="s">
        <v>2099</v>
      </c>
    </row>
    <row r="70" spans="1:9" ht="12.75">
      <c r="A70" s="416" t="s">
        <v>56</v>
      </c>
      <c r="B70" s="442" t="s">
        <v>49</v>
      </c>
      <c r="C70" s="413" t="s">
        <v>1618</v>
      </c>
      <c r="D70" s="413">
        <v>5</v>
      </c>
      <c r="E70" s="427" t="str">
        <f>"65068227"</f>
        <v>65068227</v>
      </c>
      <c r="F70" s="86" t="s">
        <v>63</v>
      </c>
      <c r="G70" s="428" t="s">
        <v>2252</v>
      </c>
      <c r="H70" s="413" t="s">
        <v>1256</v>
      </c>
      <c r="I70" s="413" t="s">
        <v>2099</v>
      </c>
    </row>
    <row r="71" spans="1:9" ht="12.75">
      <c r="A71" s="416" t="s">
        <v>56</v>
      </c>
      <c r="B71" s="84" t="s">
        <v>403</v>
      </c>
      <c r="C71" s="413" t="s">
        <v>1618</v>
      </c>
      <c r="D71" s="413">
        <v>5</v>
      </c>
      <c r="E71" s="427" t="str">
        <f>"65068685"</f>
        <v>65068685</v>
      </c>
      <c r="F71" s="86" t="s">
        <v>64</v>
      </c>
      <c r="G71" s="428" t="s">
        <v>2252</v>
      </c>
      <c r="H71" s="413" t="s">
        <v>1256</v>
      </c>
      <c r="I71" s="413" t="s">
        <v>2099</v>
      </c>
    </row>
    <row r="72" spans="1:9" ht="12.75">
      <c r="A72" s="416" t="s">
        <v>56</v>
      </c>
      <c r="B72" s="84"/>
      <c r="C72" s="413" t="s">
        <v>1618</v>
      </c>
      <c r="D72" s="413">
        <v>5</v>
      </c>
      <c r="E72" s="427" t="str">
        <f>"65067540"</f>
        <v>65067540</v>
      </c>
      <c r="F72" s="86" t="s">
        <v>57</v>
      </c>
      <c r="G72" s="428" t="s">
        <v>1639</v>
      </c>
      <c r="H72" s="413" t="s">
        <v>1613</v>
      </c>
      <c r="I72" s="413" t="s">
        <v>2099</v>
      </c>
    </row>
    <row r="73" spans="1:9" ht="12.75">
      <c r="A73" s="416" t="s">
        <v>56</v>
      </c>
      <c r="B73" s="319" t="s">
        <v>3831</v>
      </c>
      <c r="C73" s="413" t="s">
        <v>1618</v>
      </c>
      <c r="D73" s="413">
        <v>5</v>
      </c>
      <c r="E73" s="427" t="str">
        <f>"65068256"</f>
        <v>65068256</v>
      </c>
      <c r="F73" s="86" t="s">
        <v>58</v>
      </c>
      <c r="G73" s="428" t="s">
        <v>1639</v>
      </c>
      <c r="H73" s="413" t="s">
        <v>1256</v>
      </c>
      <c r="I73" s="413" t="s">
        <v>2099</v>
      </c>
    </row>
    <row r="74" spans="1:9" ht="12.75">
      <c r="A74" s="416" t="s">
        <v>56</v>
      </c>
      <c r="B74" s="442" t="s">
        <v>49</v>
      </c>
      <c r="C74" s="413" t="s">
        <v>1618</v>
      </c>
      <c r="D74" s="413">
        <v>5</v>
      </c>
      <c r="E74" s="427" t="str">
        <f>"65068225"</f>
        <v>65068225</v>
      </c>
      <c r="F74" s="86" t="s">
        <v>59</v>
      </c>
      <c r="G74" s="428" t="s">
        <v>1639</v>
      </c>
      <c r="H74" s="413" t="s">
        <v>1256</v>
      </c>
      <c r="I74" s="413" t="s">
        <v>2099</v>
      </c>
    </row>
    <row r="75" spans="1:9" ht="12.75">
      <c r="A75" s="416" t="s">
        <v>56</v>
      </c>
      <c r="B75" s="84" t="s">
        <v>403</v>
      </c>
      <c r="C75" s="413" t="s">
        <v>1618</v>
      </c>
      <c r="D75" s="413">
        <v>5</v>
      </c>
      <c r="E75" s="427" t="str">
        <f>"65068684"</f>
        <v>65068684</v>
      </c>
      <c r="F75" s="86" t="s">
        <v>60</v>
      </c>
      <c r="G75" s="428" t="s">
        <v>1639</v>
      </c>
      <c r="H75" s="413" t="s">
        <v>1256</v>
      </c>
      <c r="I75" s="413" t="s">
        <v>2099</v>
      </c>
    </row>
    <row r="76" spans="1:9" ht="12.75">
      <c r="A76" s="417"/>
      <c r="B76" s="418"/>
      <c r="C76" s="418"/>
      <c r="D76" s="418"/>
      <c r="E76" s="419"/>
      <c r="F76" s="80"/>
      <c r="G76" s="418"/>
      <c r="H76" s="418"/>
      <c r="I76" s="418"/>
    </row>
    <row r="77" spans="1:9" ht="12.75">
      <c r="A77" s="416" t="s">
        <v>4425</v>
      </c>
      <c r="B77" s="413" t="s">
        <v>4426</v>
      </c>
      <c r="C77" s="413"/>
      <c r="D77" s="413"/>
      <c r="E77" s="422"/>
      <c r="F77" s="81"/>
      <c r="G77" s="413"/>
      <c r="H77" s="413"/>
      <c r="I77" s="413"/>
    </row>
    <row r="78" spans="1:9" ht="12.75">
      <c r="A78" s="417"/>
      <c r="B78" s="418"/>
      <c r="C78" s="418"/>
      <c r="D78" s="418"/>
      <c r="E78" s="419"/>
      <c r="F78" s="80"/>
      <c r="G78" s="418"/>
      <c r="H78" s="418"/>
      <c r="I78" s="418"/>
    </row>
    <row r="79" spans="1:9" ht="12.75">
      <c r="A79" s="443" t="s">
        <v>3342</v>
      </c>
      <c r="B79" s="413" t="s">
        <v>2252</v>
      </c>
      <c r="C79" s="413" t="s">
        <v>1618</v>
      </c>
      <c r="D79" s="413">
        <v>5</v>
      </c>
      <c r="E79" s="413" t="str">
        <f>"65075616"</f>
        <v>65075616</v>
      </c>
      <c r="F79" s="86" t="s">
        <v>4006</v>
      </c>
      <c r="G79" s="413" t="s">
        <v>2252</v>
      </c>
      <c r="H79" s="413" t="s">
        <v>1613</v>
      </c>
      <c r="I79" s="413" t="s">
        <v>1620</v>
      </c>
    </row>
    <row r="80" spans="1:9" ht="12.75">
      <c r="A80" s="416" t="s">
        <v>3342</v>
      </c>
      <c r="B80" s="84" t="s">
        <v>4439</v>
      </c>
      <c r="C80" s="413" t="s">
        <v>1618</v>
      </c>
      <c r="D80" s="413">
        <v>5</v>
      </c>
      <c r="E80" s="413" t="str">
        <f>"65075968"</f>
        <v>65075968</v>
      </c>
      <c r="F80" s="86" t="s">
        <v>4007</v>
      </c>
      <c r="G80" s="413" t="s">
        <v>2252</v>
      </c>
      <c r="H80" s="413" t="s">
        <v>1256</v>
      </c>
      <c r="I80" s="413" t="s">
        <v>1620</v>
      </c>
    </row>
    <row r="81" spans="1:9" ht="12.75">
      <c r="A81" s="416" t="s">
        <v>3342</v>
      </c>
      <c r="B81" s="84" t="s">
        <v>4440</v>
      </c>
      <c r="C81" s="413" t="s">
        <v>1618</v>
      </c>
      <c r="D81" s="413">
        <v>5</v>
      </c>
      <c r="E81" s="413" t="str">
        <f>"65075782"</f>
        <v>65075782</v>
      </c>
      <c r="F81" s="86" t="s">
        <v>4009</v>
      </c>
      <c r="G81" s="413" t="s">
        <v>2252</v>
      </c>
      <c r="H81" s="413" t="s">
        <v>1256</v>
      </c>
      <c r="I81" s="413" t="s">
        <v>1620</v>
      </c>
    </row>
    <row r="82" spans="1:9" ht="12.75">
      <c r="A82" s="416" t="s">
        <v>3342</v>
      </c>
      <c r="B82" s="84" t="s">
        <v>1639</v>
      </c>
      <c r="C82" s="413" t="s">
        <v>1618</v>
      </c>
      <c r="D82" s="413">
        <v>5</v>
      </c>
      <c r="E82" s="413" t="str">
        <f>"65075617"</f>
        <v>65075617</v>
      </c>
      <c r="F82" s="86" t="s">
        <v>4011</v>
      </c>
      <c r="G82" s="413" t="s">
        <v>1639</v>
      </c>
      <c r="H82" s="413" t="s">
        <v>1613</v>
      </c>
      <c r="I82" s="413" t="s">
        <v>1620</v>
      </c>
    </row>
    <row r="83" spans="1:9" ht="12.75">
      <c r="A83" s="416" t="s">
        <v>3342</v>
      </c>
      <c r="B83" s="84" t="s">
        <v>4008</v>
      </c>
      <c r="C83" s="413" t="s">
        <v>1618</v>
      </c>
      <c r="D83" s="413">
        <v>5</v>
      </c>
      <c r="E83" s="413" t="str">
        <f>"65075781"</f>
        <v>65075781</v>
      </c>
      <c r="F83" s="86" t="s">
        <v>4010</v>
      </c>
      <c r="G83" s="413" t="s">
        <v>1639</v>
      </c>
      <c r="H83" s="413" t="s">
        <v>1256</v>
      </c>
      <c r="I83" s="413" t="s">
        <v>1620</v>
      </c>
    </row>
    <row r="84" spans="1:9" ht="12.75">
      <c r="A84" s="417"/>
      <c r="B84" s="418"/>
      <c r="C84" s="418"/>
      <c r="D84" s="418"/>
      <c r="E84" s="419"/>
      <c r="F84" s="80"/>
      <c r="G84" s="418"/>
      <c r="H84" s="418"/>
      <c r="I84" s="418"/>
    </row>
    <row r="85" spans="1:9" s="445" customFormat="1" ht="12.75">
      <c r="A85" s="444" t="s">
        <v>1628</v>
      </c>
      <c r="B85" s="436" t="s">
        <v>1900</v>
      </c>
      <c r="C85" s="389" t="s">
        <v>3321</v>
      </c>
      <c r="D85" s="89">
        <v>9</v>
      </c>
      <c r="E85" s="260" t="s">
        <v>3027</v>
      </c>
      <c r="F85" s="264" t="s">
        <v>3031</v>
      </c>
      <c r="G85" s="389" t="s">
        <v>2246</v>
      </c>
      <c r="H85" s="389" t="s">
        <v>1613</v>
      </c>
      <c r="I85" s="389" t="s">
        <v>1620</v>
      </c>
    </row>
    <row r="86" spans="1:9" s="445" customFormat="1" ht="12.75">
      <c r="A86" s="444" t="s">
        <v>1628</v>
      </c>
      <c r="B86" s="431" t="s">
        <v>3444</v>
      </c>
      <c r="C86" s="389" t="s">
        <v>3321</v>
      </c>
      <c r="D86" s="89">
        <v>9</v>
      </c>
      <c r="E86" s="260" t="s">
        <v>3028</v>
      </c>
      <c r="F86" s="264" t="s">
        <v>3032</v>
      </c>
      <c r="G86" s="389" t="s">
        <v>2246</v>
      </c>
      <c r="H86" s="389" t="s">
        <v>1256</v>
      </c>
      <c r="I86" s="389" t="s">
        <v>1620</v>
      </c>
    </row>
    <row r="87" spans="1:9" s="445" customFormat="1" ht="12.75">
      <c r="A87" s="444" t="s">
        <v>1628</v>
      </c>
      <c r="B87" s="431" t="s">
        <v>3445</v>
      </c>
      <c r="C87" s="389" t="s">
        <v>3321</v>
      </c>
      <c r="D87" s="89">
        <v>9</v>
      </c>
      <c r="E87" s="260" t="s">
        <v>3029</v>
      </c>
      <c r="F87" s="264" t="s">
        <v>3033</v>
      </c>
      <c r="G87" s="389" t="s">
        <v>2246</v>
      </c>
      <c r="H87" s="389" t="s">
        <v>1256</v>
      </c>
      <c r="I87" s="389" t="s">
        <v>1620</v>
      </c>
    </row>
    <row r="88" spans="1:9" s="445" customFormat="1" ht="12.75">
      <c r="A88" s="444" t="s">
        <v>1628</v>
      </c>
      <c r="B88" s="431" t="s">
        <v>3446</v>
      </c>
      <c r="C88" s="389" t="s">
        <v>3321</v>
      </c>
      <c r="D88" s="89">
        <v>9</v>
      </c>
      <c r="E88" s="260" t="s">
        <v>3030</v>
      </c>
      <c r="F88" s="264" t="s">
        <v>3034</v>
      </c>
      <c r="G88" s="389" t="s">
        <v>2246</v>
      </c>
      <c r="H88" s="389" t="s">
        <v>1256</v>
      </c>
      <c r="I88" s="389" t="s">
        <v>1620</v>
      </c>
    </row>
    <row r="89" spans="1:9" s="445" customFormat="1" ht="12.75">
      <c r="A89" s="444" t="s">
        <v>1628</v>
      </c>
      <c r="B89" s="436" t="s">
        <v>1900</v>
      </c>
      <c r="C89" s="389" t="s">
        <v>3321</v>
      </c>
      <c r="D89" s="389">
        <v>8</v>
      </c>
      <c r="E89" s="446" t="s">
        <v>3322</v>
      </c>
      <c r="F89" s="447" t="s">
        <v>3323</v>
      </c>
      <c r="G89" s="389" t="s">
        <v>2246</v>
      </c>
      <c r="H89" s="389" t="s">
        <v>1613</v>
      </c>
      <c r="I89" s="389" t="s">
        <v>1620</v>
      </c>
    </row>
    <row r="90" spans="1:9" s="445" customFormat="1" ht="12.75">
      <c r="A90" s="444" t="s">
        <v>1628</v>
      </c>
      <c r="B90" s="431" t="s">
        <v>1629</v>
      </c>
      <c r="C90" s="389" t="s">
        <v>3321</v>
      </c>
      <c r="D90" s="389">
        <v>8</v>
      </c>
      <c r="E90" s="446" t="s">
        <v>3324</v>
      </c>
      <c r="F90" s="447" t="s">
        <v>3325</v>
      </c>
      <c r="G90" s="389" t="s">
        <v>2246</v>
      </c>
      <c r="H90" s="389" t="s">
        <v>1256</v>
      </c>
      <c r="I90" s="389" t="s">
        <v>1620</v>
      </c>
    </row>
    <row r="91" spans="1:9" s="445" customFormat="1" ht="12.75">
      <c r="A91" s="444" t="s">
        <v>1628</v>
      </c>
      <c r="B91" s="431" t="s">
        <v>1630</v>
      </c>
      <c r="C91" s="389" t="s">
        <v>3321</v>
      </c>
      <c r="D91" s="389">
        <v>8</v>
      </c>
      <c r="E91" s="446" t="s">
        <v>3326</v>
      </c>
      <c r="F91" s="447" t="s">
        <v>3327</v>
      </c>
      <c r="G91" s="389" t="s">
        <v>2246</v>
      </c>
      <c r="H91" s="389" t="s">
        <v>1256</v>
      </c>
      <c r="I91" s="389" t="s">
        <v>1620</v>
      </c>
    </row>
    <row r="92" spans="1:9" s="445" customFormat="1" ht="12.75">
      <c r="A92" s="444" t="s">
        <v>1628</v>
      </c>
      <c r="B92" s="431" t="s">
        <v>3352</v>
      </c>
      <c r="C92" s="389" t="s">
        <v>3321</v>
      </c>
      <c r="D92" s="389">
        <v>8</v>
      </c>
      <c r="E92" s="446" t="s">
        <v>3328</v>
      </c>
      <c r="F92" s="447" t="s">
        <v>3329</v>
      </c>
      <c r="G92" s="389" t="s">
        <v>2246</v>
      </c>
      <c r="H92" s="389" t="s">
        <v>1256</v>
      </c>
      <c r="I92" s="389" t="s">
        <v>1620</v>
      </c>
    </row>
    <row r="93" spans="1:9" ht="12.75">
      <c r="A93" s="417"/>
      <c r="B93" s="418"/>
      <c r="C93" s="418"/>
      <c r="D93" s="418"/>
      <c r="E93" s="419"/>
      <c r="F93" s="80"/>
      <c r="G93" s="418"/>
      <c r="H93" s="418"/>
      <c r="I93" s="418"/>
    </row>
    <row r="94" spans="1:9" s="445" customFormat="1" ht="12.75">
      <c r="A94" s="387" t="s">
        <v>3351</v>
      </c>
      <c r="B94" s="389"/>
      <c r="C94" s="389" t="s">
        <v>3321</v>
      </c>
      <c r="D94" s="89">
        <v>9</v>
      </c>
      <c r="E94" s="260" t="s">
        <v>3035</v>
      </c>
      <c r="F94" s="264" t="s">
        <v>3037</v>
      </c>
      <c r="G94" s="389" t="s">
        <v>2246</v>
      </c>
      <c r="H94" s="389" t="s">
        <v>1613</v>
      </c>
      <c r="I94" s="389" t="s">
        <v>1620</v>
      </c>
    </row>
    <row r="95" spans="1:9" s="445" customFormat="1" ht="12.75">
      <c r="A95" s="387" t="s">
        <v>3351</v>
      </c>
      <c r="B95" s="389" t="s">
        <v>3445</v>
      </c>
      <c r="C95" s="389" t="s">
        <v>3321</v>
      </c>
      <c r="D95" s="89">
        <v>9</v>
      </c>
      <c r="E95" s="260" t="s">
        <v>3036</v>
      </c>
      <c r="F95" s="264" t="s">
        <v>3038</v>
      </c>
      <c r="G95" s="389" t="s">
        <v>2246</v>
      </c>
      <c r="H95" s="389" t="s">
        <v>1256</v>
      </c>
      <c r="I95" s="389" t="s">
        <v>1620</v>
      </c>
    </row>
    <row r="96" spans="1:9" s="445" customFormat="1" ht="12.75">
      <c r="A96" s="387" t="s">
        <v>3351</v>
      </c>
      <c r="B96" s="389"/>
      <c r="C96" s="389" t="s">
        <v>3321</v>
      </c>
      <c r="D96" s="389">
        <v>8</v>
      </c>
      <c r="E96" s="446" t="s">
        <v>3330</v>
      </c>
      <c r="F96" s="447" t="s">
        <v>3331</v>
      </c>
      <c r="G96" s="389" t="s">
        <v>2246</v>
      </c>
      <c r="H96" s="389" t="s">
        <v>1613</v>
      </c>
      <c r="I96" s="389" t="s">
        <v>1620</v>
      </c>
    </row>
    <row r="97" spans="1:9" s="445" customFormat="1" ht="12.75">
      <c r="A97" s="387" t="s">
        <v>3351</v>
      </c>
      <c r="B97" s="389" t="s">
        <v>1630</v>
      </c>
      <c r="C97" s="389" t="s">
        <v>3321</v>
      </c>
      <c r="D97" s="389">
        <v>8</v>
      </c>
      <c r="E97" s="446" t="s">
        <v>3332</v>
      </c>
      <c r="F97" s="447" t="s">
        <v>3333</v>
      </c>
      <c r="G97" s="389" t="s">
        <v>2246</v>
      </c>
      <c r="H97" s="389" t="s">
        <v>1256</v>
      </c>
      <c r="I97" s="389" t="s">
        <v>1620</v>
      </c>
    </row>
    <row r="98" spans="1:9" ht="12.75">
      <c r="A98" s="417"/>
      <c r="B98" s="418"/>
      <c r="C98" s="418"/>
      <c r="D98" s="418"/>
      <c r="E98" s="419"/>
      <c r="F98" s="80"/>
      <c r="G98" s="418"/>
      <c r="H98" s="418"/>
      <c r="I98" s="418"/>
    </row>
    <row r="99" spans="1:9" ht="12.75">
      <c r="A99" s="416" t="s">
        <v>2191</v>
      </c>
      <c r="B99" s="413" t="s">
        <v>65</v>
      </c>
      <c r="C99" s="413" t="s">
        <v>3017</v>
      </c>
      <c r="D99" s="413">
        <v>6</v>
      </c>
      <c r="E99" s="427" t="str">
        <f>"65070056"</f>
        <v>65070056</v>
      </c>
      <c r="F99" s="448" t="s">
        <v>72</v>
      </c>
      <c r="G99" s="413" t="s">
        <v>2252</v>
      </c>
      <c r="H99" s="413" t="s">
        <v>1613</v>
      </c>
      <c r="I99" s="413" t="s">
        <v>2099</v>
      </c>
    </row>
    <row r="100" spans="1:9" ht="12.75">
      <c r="A100" s="416" t="s">
        <v>2191</v>
      </c>
      <c r="B100" s="413" t="s">
        <v>102</v>
      </c>
      <c r="C100" s="413" t="s">
        <v>1618</v>
      </c>
      <c r="D100" s="413">
        <v>6</v>
      </c>
      <c r="E100" s="427" t="str">
        <f>"65070228"</f>
        <v>65070228</v>
      </c>
      <c r="F100" s="448" t="s">
        <v>73</v>
      </c>
      <c r="G100" s="413" t="s">
        <v>2252</v>
      </c>
      <c r="H100" s="413" t="s">
        <v>1613</v>
      </c>
      <c r="I100" s="413" t="s">
        <v>2099</v>
      </c>
    </row>
    <row r="101" spans="1:9" ht="12.75">
      <c r="A101" s="416" t="s">
        <v>2191</v>
      </c>
      <c r="B101" s="413" t="s">
        <v>2474</v>
      </c>
      <c r="C101" s="413" t="s">
        <v>1618</v>
      </c>
      <c r="D101" s="413">
        <v>6</v>
      </c>
      <c r="E101" s="427" t="str">
        <f>"65070364"</f>
        <v>65070364</v>
      </c>
      <c r="F101" s="448" t="s">
        <v>2475</v>
      </c>
      <c r="G101" s="413" t="s">
        <v>2252</v>
      </c>
      <c r="H101" s="413" t="s">
        <v>1256</v>
      </c>
      <c r="I101" s="413" t="s">
        <v>2099</v>
      </c>
    </row>
    <row r="102" spans="1:9" ht="12.75">
      <c r="A102" s="416" t="s">
        <v>2191</v>
      </c>
      <c r="B102" s="413" t="s">
        <v>2476</v>
      </c>
      <c r="C102" s="413" t="s">
        <v>1618</v>
      </c>
      <c r="D102" s="413">
        <v>6</v>
      </c>
      <c r="E102" s="430" t="str">
        <f>"65070294"</f>
        <v>65070294</v>
      </c>
      <c r="F102" s="448" t="s">
        <v>2477</v>
      </c>
      <c r="G102" s="413" t="s">
        <v>2252</v>
      </c>
      <c r="H102" s="413" t="s">
        <v>1256</v>
      </c>
      <c r="I102" s="413" t="s">
        <v>2099</v>
      </c>
    </row>
    <row r="103" spans="1:9" s="79" customFormat="1" ht="12.75">
      <c r="A103" s="416" t="s">
        <v>2191</v>
      </c>
      <c r="B103" s="413" t="s">
        <v>65</v>
      </c>
      <c r="C103" s="413" t="s">
        <v>3017</v>
      </c>
      <c r="D103" s="413">
        <v>6</v>
      </c>
      <c r="E103" s="427" t="str">
        <f>"65070315"</f>
        <v>65070315</v>
      </c>
      <c r="F103" s="448" t="s">
        <v>66</v>
      </c>
      <c r="G103" s="413" t="s">
        <v>1639</v>
      </c>
      <c r="H103" s="413" t="s">
        <v>1613</v>
      </c>
      <c r="I103" s="284" t="s">
        <v>2099</v>
      </c>
    </row>
    <row r="104" spans="1:9" ht="12.75">
      <c r="A104" s="416" t="s">
        <v>2191</v>
      </c>
      <c r="B104" s="413" t="s">
        <v>102</v>
      </c>
      <c r="C104" s="413" t="s">
        <v>1618</v>
      </c>
      <c r="D104" s="413">
        <v>6</v>
      </c>
      <c r="E104" s="427" t="str">
        <f>"65070370"</f>
        <v>65070370</v>
      </c>
      <c r="F104" s="448" t="s">
        <v>67</v>
      </c>
      <c r="G104" s="413" t="s">
        <v>1639</v>
      </c>
      <c r="H104" s="413" t="s">
        <v>1613</v>
      </c>
      <c r="I104" s="413" t="s">
        <v>2099</v>
      </c>
    </row>
    <row r="105" spans="1:9" ht="12.75">
      <c r="A105" s="416" t="s">
        <v>2191</v>
      </c>
      <c r="B105" s="413" t="s">
        <v>68</v>
      </c>
      <c r="C105" s="413" t="s">
        <v>1618</v>
      </c>
      <c r="D105" s="413">
        <v>6</v>
      </c>
      <c r="E105" s="427" t="str">
        <f>"65070167"</f>
        <v>65070167</v>
      </c>
      <c r="F105" s="448" t="s">
        <v>69</v>
      </c>
      <c r="G105" s="413" t="s">
        <v>1639</v>
      </c>
      <c r="H105" s="413" t="s">
        <v>1256</v>
      </c>
      <c r="I105" s="413" t="s">
        <v>2099</v>
      </c>
    </row>
    <row r="106" spans="1:9" ht="12.75">
      <c r="A106" s="416" t="s">
        <v>2191</v>
      </c>
      <c r="B106" s="413" t="s">
        <v>70</v>
      </c>
      <c r="C106" s="413" t="s">
        <v>1618</v>
      </c>
      <c r="D106" s="413">
        <v>6</v>
      </c>
      <c r="E106" s="427" t="str">
        <f>"65070180"</f>
        <v>65070180</v>
      </c>
      <c r="F106" s="448" t="s">
        <v>71</v>
      </c>
      <c r="G106" s="413" t="s">
        <v>1639</v>
      </c>
      <c r="H106" s="413" t="s">
        <v>1256</v>
      </c>
      <c r="I106" s="413" t="s">
        <v>2099</v>
      </c>
    </row>
    <row r="107" spans="1:9" ht="12.75">
      <c r="A107" s="417"/>
      <c r="B107" s="418"/>
      <c r="C107" s="418"/>
      <c r="D107" s="418"/>
      <c r="E107" s="419"/>
      <c r="F107" s="80"/>
      <c r="G107" s="418"/>
      <c r="H107" s="418"/>
      <c r="I107" s="418"/>
    </row>
    <row r="108" spans="1:9" ht="12.75">
      <c r="A108" s="443" t="s">
        <v>1602</v>
      </c>
      <c r="B108" s="413"/>
      <c r="C108" s="413" t="s">
        <v>1618</v>
      </c>
      <c r="D108" s="413">
        <v>11</v>
      </c>
      <c r="E108" s="449" t="s">
        <v>1593</v>
      </c>
      <c r="F108" s="448" t="s">
        <v>1595</v>
      </c>
      <c r="G108" s="413" t="s">
        <v>2252</v>
      </c>
      <c r="H108" s="413" t="s">
        <v>1613</v>
      </c>
      <c r="I108" s="413" t="s">
        <v>1620</v>
      </c>
    </row>
    <row r="109" spans="1:9" ht="12.75">
      <c r="A109" s="443" t="s">
        <v>1602</v>
      </c>
      <c r="B109" s="413"/>
      <c r="C109" s="413" t="s">
        <v>1618</v>
      </c>
      <c r="D109" s="413">
        <v>11</v>
      </c>
      <c r="E109" s="449" t="s">
        <v>1594</v>
      </c>
      <c r="F109" s="448" t="s">
        <v>1596</v>
      </c>
      <c r="G109" s="413" t="s">
        <v>1639</v>
      </c>
      <c r="H109" s="413" t="s">
        <v>1613</v>
      </c>
      <c r="I109" s="413" t="s">
        <v>1620</v>
      </c>
    </row>
    <row r="110" spans="1:9" ht="12.75">
      <c r="A110" s="417"/>
      <c r="B110" s="418"/>
      <c r="C110" s="418"/>
      <c r="D110" s="418"/>
      <c r="E110" s="419"/>
      <c r="F110" s="80"/>
      <c r="G110" s="418"/>
      <c r="H110" s="418"/>
      <c r="I110" s="418"/>
    </row>
    <row r="111" spans="1:9" ht="12.75">
      <c r="A111" s="443" t="s">
        <v>2196</v>
      </c>
      <c r="B111" s="413"/>
      <c r="C111" s="413" t="s">
        <v>1618</v>
      </c>
      <c r="D111" s="413">
        <v>11</v>
      </c>
      <c r="E111" s="427" t="str">
        <f>"65059545"</f>
        <v>65059545</v>
      </c>
      <c r="F111" s="86" t="s">
        <v>2481</v>
      </c>
      <c r="G111" s="428" t="s">
        <v>2252</v>
      </c>
      <c r="H111" s="413" t="s">
        <v>1613</v>
      </c>
      <c r="I111" s="413" t="s">
        <v>2099</v>
      </c>
    </row>
    <row r="112" spans="1:9" ht="12.75">
      <c r="A112" s="443" t="s">
        <v>2196</v>
      </c>
      <c r="B112" s="413"/>
      <c r="C112" s="413" t="s">
        <v>1618</v>
      </c>
      <c r="D112" s="413">
        <v>11</v>
      </c>
      <c r="E112" s="427" t="str">
        <f>"65059920"</f>
        <v>65059920</v>
      </c>
      <c r="F112" s="86" t="s">
        <v>2482</v>
      </c>
      <c r="G112" s="428" t="s">
        <v>2252</v>
      </c>
      <c r="H112" s="413" t="s">
        <v>1256</v>
      </c>
      <c r="I112" s="413" t="s">
        <v>2099</v>
      </c>
    </row>
    <row r="113" spans="1:9" ht="12.75">
      <c r="A113" s="443" t="s">
        <v>2196</v>
      </c>
      <c r="B113" s="413" t="s">
        <v>3166</v>
      </c>
      <c r="C113" s="413" t="s">
        <v>1618</v>
      </c>
      <c r="D113" s="413">
        <v>11</v>
      </c>
      <c r="E113" s="427" t="str">
        <f>"65059246"</f>
        <v>65059246</v>
      </c>
      <c r="F113" s="86" t="s">
        <v>2483</v>
      </c>
      <c r="G113" s="428" t="s">
        <v>2252</v>
      </c>
      <c r="H113" s="413" t="s">
        <v>1256</v>
      </c>
      <c r="I113" s="413" t="s">
        <v>2099</v>
      </c>
    </row>
    <row r="114" spans="1:9" ht="12.75">
      <c r="A114" s="443" t="s">
        <v>2196</v>
      </c>
      <c r="B114" s="413"/>
      <c r="C114" s="413" t="s">
        <v>1618</v>
      </c>
      <c r="D114" s="413">
        <v>11</v>
      </c>
      <c r="E114" s="427" t="str">
        <f>"65059546"</f>
        <v>65059546</v>
      </c>
      <c r="F114" s="86" t="s">
        <v>2478</v>
      </c>
      <c r="G114" s="428" t="s">
        <v>1639</v>
      </c>
      <c r="H114" s="413" t="s">
        <v>1613</v>
      </c>
      <c r="I114" s="413" t="s">
        <v>2099</v>
      </c>
    </row>
    <row r="115" spans="1:9" ht="12.75">
      <c r="A115" s="443" t="s">
        <v>2196</v>
      </c>
      <c r="B115" s="413"/>
      <c r="C115" s="413" t="s">
        <v>1618</v>
      </c>
      <c r="D115" s="413">
        <v>11</v>
      </c>
      <c r="E115" s="427" t="str">
        <f>"65059921"</f>
        <v>65059921</v>
      </c>
      <c r="F115" s="86" t="s">
        <v>2479</v>
      </c>
      <c r="G115" s="428" t="s">
        <v>1639</v>
      </c>
      <c r="H115" s="413" t="s">
        <v>1256</v>
      </c>
      <c r="I115" s="413" t="s">
        <v>2099</v>
      </c>
    </row>
    <row r="116" spans="1:9" ht="12.75">
      <c r="A116" s="443" t="s">
        <v>2196</v>
      </c>
      <c r="B116" s="413" t="s">
        <v>3166</v>
      </c>
      <c r="C116" s="413" t="s">
        <v>1618</v>
      </c>
      <c r="D116" s="413">
        <v>11</v>
      </c>
      <c r="E116" s="427" t="str">
        <f>"65059247"</f>
        <v>65059247</v>
      </c>
      <c r="F116" s="86" t="s">
        <v>2480</v>
      </c>
      <c r="G116" s="428" t="s">
        <v>1639</v>
      </c>
      <c r="H116" s="413" t="s">
        <v>1256</v>
      </c>
      <c r="I116" s="413" t="s">
        <v>2099</v>
      </c>
    </row>
    <row r="117" spans="1:9" ht="12.75">
      <c r="A117" s="417"/>
      <c r="B117" s="418"/>
      <c r="C117" s="418"/>
      <c r="D117" s="418"/>
      <c r="E117" s="419"/>
      <c r="F117" s="80"/>
      <c r="G117" s="418"/>
      <c r="H117" s="418"/>
      <c r="I117" s="418"/>
    </row>
    <row r="118" spans="1:9" s="453" customFormat="1" ht="12.75">
      <c r="A118" s="450" t="s">
        <v>3189</v>
      </c>
      <c r="B118" s="451"/>
      <c r="C118" s="413" t="s">
        <v>1618</v>
      </c>
      <c r="D118" s="452">
        <v>2</v>
      </c>
      <c r="E118" s="427" t="str">
        <f>"65075393"</f>
        <v>65075393</v>
      </c>
      <c r="F118" s="86" t="s">
        <v>4012</v>
      </c>
      <c r="G118" s="452" t="s">
        <v>2252</v>
      </c>
      <c r="H118" s="452" t="s">
        <v>1613</v>
      </c>
      <c r="I118" s="452" t="s">
        <v>2099</v>
      </c>
    </row>
    <row r="119" spans="1:9" s="453" customFormat="1" ht="12.75">
      <c r="A119" s="450" t="s">
        <v>3189</v>
      </c>
      <c r="B119" s="413" t="s">
        <v>4014</v>
      </c>
      <c r="C119" s="413" t="s">
        <v>1618</v>
      </c>
      <c r="D119" s="452">
        <v>2</v>
      </c>
      <c r="E119" s="427" t="str">
        <f>"65075445"</f>
        <v>65075445</v>
      </c>
      <c r="F119" s="86" t="s">
        <v>4013</v>
      </c>
      <c r="G119" s="452" t="s">
        <v>2252</v>
      </c>
      <c r="H119" s="452" t="s">
        <v>1256</v>
      </c>
      <c r="I119" s="452" t="s">
        <v>2099</v>
      </c>
    </row>
    <row r="120" spans="1:9" s="453" customFormat="1" ht="12.75">
      <c r="A120" s="450" t="s">
        <v>3189</v>
      </c>
      <c r="B120" s="413" t="s">
        <v>4016</v>
      </c>
      <c r="C120" s="413" t="s">
        <v>1618</v>
      </c>
      <c r="D120" s="452">
        <v>2</v>
      </c>
      <c r="E120" s="427" t="str">
        <f>"65075516"</f>
        <v>65075516</v>
      </c>
      <c r="F120" s="86" t="s">
        <v>4015</v>
      </c>
      <c r="G120" s="452" t="s">
        <v>2252</v>
      </c>
      <c r="H120" s="452" t="s">
        <v>1256</v>
      </c>
      <c r="I120" s="452" t="s">
        <v>2099</v>
      </c>
    </row>
    <row r="121" spans="1:9" s="453" customFormat="1" ht="12.75">
      <c r="A121" s="450" t="s">
        <v>3189</v>
      </c>
      <c r="B121" s="413" t="s">
        <v>4018</v>
      </c>
      <c r="C121" s="413" t="s">
        <v>1618</v>
      </c>
      <c r="D121" s="452">
        <v>2</v>
      </c>
      <c r="E121" s="427" t="str">
        <f>"65075307"</f>
        <v>65075307</v>
      </c>
      <c r="F121" s="86" t="s">
        <v>4017</v>
      </c>
      <c r="G121" s="452" t="s">
        <v>2252</v>
      </c>
      <c r="H121" s="452" t="s">
        <v>1256</v>
      </c>
      <c r="I121" s="452" t="s">
        <v>2099</v>
      </c>
    </row>
    <row r="122" spans="1:9" s="453" customFormat="1" ht="12.75">
      <c r="A122" s="450" t="s">
        <v>3189</v>
      </c>
      <c r="B122" s="413" t="s">
        <v>4020</v>
      </c>
      <c r="C122" s="413" t="s">
        <v>1618</v>
      </c>
      <c r="D122" s="452">
        <v>2</v>
      </c>
      <c r="E122" s="427" t="str">
        <f>"65075499"</f>
        <v>65075499</v>
      </c>
      <c r="F122" s="86" t="s">
        <v>4019</v>
      </c>
      <c r="G122" s="452" t="s">
        <v>2252</v>
      </c>
      <c r="H122" s="452" t="s">
        <v>1256</v>
      </c>
      <c r="I122" s="452" t="s">
        <v>2099</v>
      </c>
    </row>
    <row r="123" spans="1:9" s="453" customFormat="1" ht="12.75">
      <c r="A123" s="450" t="s">
        <v>3189</v>
      </c>
      <c r="B123" s="413" t="s">
        <v>4022</v>
      </c>
      <c r="C123" s="413" t="s">
        <v>1618</v>
      </c>
      <c r="D123" s="452">
        <v>2</v>
      </c>
      <c r="E123" s="427" t="str">
        <f>"65075270"</f>
        <v>65075270</v>
      </c>
      <c r="F123" s="86" t="s">
        <v>4021</v>
      </c>
      <c r="G123" s="452" t="s">
        <v>2252</v>
      </c>
      <c r="H123" s="452" t="s">
        <v>1256</v>
      </c>
      <c r="I123" s="452" t="s">
        <v>2099</v>
      </c>
    </row>
    <row r="124" spans="1:9" s="453" customFormat="1" ht="12.75">
      <c r="A124" s="450" t="s">
        <v>3189</v>
      </c>
      <c r="B124" s="413" t="s">
        <v>4024</v>
      </c>
      <c r="C124" s="413" t="s">
        <v>1618</v>
      </c>
      <c r="D124" s="452">
        <v>2</v>
      </c>
      <c r="E124" s="427" t="str">
        <f>"65075467"</f>
        <v>65075467</v>
      </c>
      <c r="F124" s="86" t="s">
        <v>4023</v>
      </c>
      <c r="G124" s="452" t="s">
        <v>2252</v>
      </c>
      <c r="H124" s="452" t="s">
        <v>1256</v>
      </c>
      <c r="I124" s="452" t="s">
        <v>2099</v>
      </c>
    </row>
    <row r="125" spans="1:9" s="453" customFormat="1" ht="12.75">
      <c r="A125" s="450" t="s">
        <v>3189</v>
      </c>
      <c r="B125" s="413" t="s">
        <v>4026</v>
      </c>
      <c r="C125" s="413" t="s">
        <v>1618</v>
      </c>
      <c r="D125" s="452">
        <v>2</v>
      </c>
      <c r="E125" s="427" t="str">
        <f>"65075033"</f>
        <v>65075033</v>
      </c>
      <c r="F125" s="86" t="s">
        <v>4025</v>
      </c>
      <c r="G125" s="452" t="s">
        <v>2252</v>
      </c>
      <c r="H125" s="452" t="s">
        <v>1256</v>
      </c>
      <c r="I125" s="452" t="s">
        <v>2099</v>
      </c>
    </row>
    <row r="126" spans="1:9" s="453" customFormat="1" ht="12.75">
      <c r="A126" s="450" t="s">
        <v>3189</v>
      </c>
      <c r="B126" s="413"/>
      <c r="C126" s="413" t="s">
        <v>1618</v>
      </c>
      <c r="D126" s="452">
        <v>2</v>
      </c>
      <c r="E126" s="427" t="str">
        <f>"65075392"</f>
        <v>65075392</v>
      </c>
      <c r="F126" s="86" t="s">
        <v>4028</v>
      </c>
      <c r="G126" s="452" t="s">
        <v>1639</v>
      </c>
      <c r="H126" s="452" t="s">
        <v>1256</v>
      </c>
      <c r="I126" s="452" t="s">
        <v>2099</v>
      </c>
    </row>
    <row r="127" spans="1:9" s="453" customFormat="1" ht="12.75">
      <c r="A127" s="450" t="s">
        <v>3189</v>
      </c>
      <c r="B127" s="413" t="s">
        <v>4014</v>
      </c>
      <c r="C127" s="413" t="s">
        <v>1618</v>
      </c>
      <c r="D127" s="452">
        <v>2</v>
      </c>
      <c r="E127" s="427" t="str">
        <f>"65075446"</f>
        <v>65075446</v>
      </c>
      <c r="F127" s="86" t="s">
        <v>4029</v>
      </c>
      <c r="G127" s="452" t="s">
        <v>1639</v>
      </c>
      <c r="H127" s="452" t="s">
        <v>1256</v>
      </c>
      <c r="I127" s="452" t="s">
        <v>2099</v>
      </c>
    </row>
    <row r="128" spans="1:9" s="453" customFormat="1" ht="12.75">
      <c r="A128" s="450" t="s">
        <v>3189</v>
      </c>
      <c r="B128" s="413" t="s">
        <v>4018</v>
      </c>
      <c r="C128" s="413" t="s">
        <v>1618</v>
      </c>
      <c r="D128" s="452">
        <v>2</v>
      </c>
      <c r="E128" s="427" t="str">
        <f>"65075306"</f>
        <v>65075306</v>
      </c>
      <c r="F128" s="86" t="s">
        <v>4030</v>
      </c>
      <c r="G128" s="452" t="s">
        <v>1639</v>
      </c>
      <c r="H128" s="452" t="s">
        <v>1256</v>
      </c>
      <c r="I128" s="452" t="s">
        <v>2099</v>
      </c>
    </row>
    <row r="129" spans="1:9" s="453" customFormat="1" ht="12.75">
      <c r="A129" s="450" t="s">
        <v>3189</v>
      </c>
      <c r="B129" s="413" t="s">
        <v>4020</v>
      </c>
      <c r="C129" s="413" t="s">
        <v>1618</v>
      </c>
      <c r="D129" s="452">
        <v>2</v>
      </c>
      <c r="E129" s="427" t="str">
        <f>"65075500"</f>
        <v>65075500</v>
      </c>
      <c r="F129" s="86" t="s">
        <v>4031</v>
      </c>
      <c r="G129" s="452" t="s">
        <v>1639</v>
      </c>
      <c r="H129" s="452" t="s">
        <v>1256</v>
      </c>
      <c r="I129" s="452" t="s">
        <v>2099</v>
      </c>
    </row>
    <row r="130" spans="1:9" s="453" customFormat="1" ht="12.75">
      <c r="A130" s="450" t="s">
        <v>3189</v>
      </c>
      <c r="B130" s="413" t="s">
        <v>4022</v>
      </c>
      <c r="C130" s="413" t="s">
        <v>1618</v>
      </c>
      <c r="D130" s="452">
        <v>2</v>
      </c>
      <c r="E130" s="427" t="str">
        <f>"65075269"</f>
        <v>65075269</v>
      </c>
      <c r="F130" s="86" t="s">
        <v>4032</v>
      </c>
      <c r="G130" s="452" t="s">
        <v>1639</v>
      </c>
      <c r="H130" s="452" t="s">
        <v>1256</v>
      </c>
      <c r="I130" s="452" t="s">
        <v>2099</v>
      </c>
    </row>
    <row r="131" spans="1:9" s="453" customFormat="1" ht="12.75">
      <c r="A131" s="450" t="s">
        <v>3189</v>
      </c>
      <c r="B131" s="413" t="s">
        <v>4024</v>
      </c>
      <c r="C131" s="413" t="s">
        <v>1618</v>
      </c>
      <c r="D131" s="452">
        <v>2</v>
      </c>
      <c r="E131" s="427" t="str">
        <f>"65075468"</f>
        <v>65075468</v>
      </c>
      <c r="F131" s="86" t="s">
        <v>4033</v>
      </c>
      <c r="G131" s="452" t="s">
        <v>1639</v>
      </c>
      <c r="H131" s="452" t="s">
        <v>1256</v>
      </c>
      <c r="I131" s="452" t="s">
        <v>2099</v>
      </c>
    </row>
    <row r="132" spans="1:9" s="453" customFormat="1" ht="12.75">
      <c r="A132" s="450" t="s">
        <v>3189</v>
      </c>
      <c r="B132" s="413" t="s">
        <v>4026</v>
      </c>
      <c r="C132" s="413" t="s">
        <v>1618</v>
      </c>
      <c r="D132" s="452">
        <v>2</v>
      </c>
      <c r="E132" s="427" t="str">
        <f>"65075032"</f>
        <v>65075032</v>
      </c>
      <c r="F132" s="86" t="s">
        <v>4034</v>
      </c>
      <c r="G132" s="452" t="s">
        <v>1639</v>
      </c>
      <c r="H132" s="452" t="s">
        <v>4027</v>
      </c>
      <c r="I132" s="452" t="s">
        <v>2099</v>
      </c>
    </row>
    <row r="133" spans="1:9" ht="12" customHeight="1">
      <c r="A133" s="417"/>
      <c r="B133" s="418"/>
      <c r="C133" s="418"/>
      <c r="D133" s="418"/>
      <c r="E133" s="419"/>
      <c r="F133" s="80"/>
      <c r="G133" s="418"/>
      <c r="H133" s="418"/>
      <c r="I133" s="418"/>
    </row>
    <row r="134" spans="1:9" ht="12.75">
      <c r="A134" s="444" t="s">
        <v>2201</v>
      </c>
      <c r="B134" s="413"/>
      <c r="C134" s="413" t="s">
        <v>1618</v>
      </c>
      <c r="D134" s="413">
        <v>11</v>
      </c>
      <c r="E134" s="427" t="str">
        <f>"65054393"</f>
        <v>65054393</v>
      </c>
      <c r="F134" s="86" t="s">
        <v>2486</v>
      </c>
      <c r="G134" s="428" t="s">
        <v>2252</v>
      </c>
      <c r="H134" s="413" t="s">
        <v>1613</v>
      </c>
      <c r="I134" s="413" t="s">
        <v>2099</v>
      </c>
    </row>
    <row r="135" spans="1:9" ht="12.75">
      <c r="A135" s="444" t="s">
        <v>2201</v>
      </c>
      <c r="B135" s="413"/>
      <c r="C135" s="413" t="s">
        <v>1618</v>
      </c>
      <c r="D135" s="413">
        <v>11</v>
      </c>
      <c r="E135" s="430" t="str">
        <f>"65054296"</f>
        <v>65054296</v>
      </c>
      <c r="F135" s="285" t="s">
        <v>2487</v>
      </c>
      <c r="G135" s="428" t="s">
        <v>2252</v>
      </c>
      <c r="H135" s="413" t="s">
        <v>1256</v>
      </c>
      <c r="I135" s="413" t="s">
        <v>2099</v>
      </c>
    </row>
    <row r="136" spans="1:9" ht="12.75">
      <c r="A136" s="444" t="s">
        <v>2201</v>
      </c>
      <c r="B136" s="413"/>
      <c r="C136" s="413" t="s">
        <v>1618</v>
      </c>
      <c r="D136" s="413">
        <v>11</v>
      </c>
      <c r="E136" s="427" t="str">
        <f>"65054392"</f>
        <v>65054392</v>
      </c>
      <c r="F136" s="86" t="s">
        <v>2484</v>
      </c>
      <c r="G136" s="428" t="s">
        <v>1639</v>
      </c>
      <c r="H136" s="413" t="s">
        <v>1613</v>
      </c>
      <c r="I136" s="413" t="s">
        <v>2099</v>
      </c>
    </row>
    <row r="137" spans="1:9" ht="12.75">
      <c r="A137" s="444" t="s">
        <v>2201</v>
      </c>
      <c r="B137" s="413"/>
      <c r="C137" s="413" t="s">
        <v>1618</v>
      </c>
      <c r="D137" s="413">
        <v>11</v>
      </c>
      <c r="E137" s="427" t="str">
        <f>"65054295"</f>
        <v>65054295</v>
      </c>
      <c r="F137" s="86" t="s">
        <v>2485</v>
      </c>
      <c r="G137" s="428" t="s">
        <v>1639</v>
      </c>
      <c r="H137" s="413" t="s">
        <v>1256</v>
      </c>
      <c r="I137" s="413" t="s">
        <v>2099</v>
      </c>
    </row>
    <row r="138" spans="1:9" ht="12.75">
      <c r="A138" s="417"/>
      <c r="B138" s="418"/>
      <c r="C138" s="418"/>
      <c r="D138" s="418"/>
      <c r="E138" s="419"/>
      <c r="F138" s="80"/>
      <c r="G138" s="418"/>
      <c r="H138" s="418"/>
      <c r="I138" s="418"/>
    </row>
    <row r="139" spans="1:9" s="454" customFormat="1" ht="12.75">
      <c r="A139" s="443" t="s">
        <v>2206</v>
      </c>
      <c r="B139" s="413"/>
      <c r="C139" s="413" t="s">
        <v>1618</v>
      </c>
      <c r="D139" s="413">
        <v>11</v>
      </c>
      <c r="E139" s="427" t="str">
        <f>"65056291"</f>
        <v>65056291</v>
      </c>
      <c r="F139" s="82" t="s">
        <v>2490</v>
      </c>
      <c r="G139" s="428" t="s">
        <v>2252</v>
      </c>
      <c r="H139" s="413" t="s">
        <v>1613</v>
      </c>
      <c r="I139" s="413" t="s">
        <v>2099</v>
      </c>
    </row>
    <row r="140" spans="1:9" s="454" customFormat="1" ht="12.75">
      <c r="A140" s="443" t="s">
        <v>2206</v>
      </c>
      <c r="B140" s="413"/>
      <c r="C140" s="413" t="s">
        <v>1618</v>
      </c>
      <c r="D140" s="413">
        <v>11</v>
      </c>
      <c r="E140" s="427" t="str">
        <f>"65056391"</f>
        <v>65056391</v>
      </c>
      <c r="F140" s="82" t="s">
        <v>2491</v>
      </c>
      <c r="G140" s="428" t="s">
        <v>2252</v>
      </c>
      <c r="H140" s="413" t="s">
        <v>1256</v>
      </c>
      <c r="I140" s="413" t="s">
        <v>2099</v>
      </c>
    </row>
    <row r="141" spans="1:9" s="454" customFormat="1" ht="12.75">
      <c r="A141" s="443" t="s">
        <v>2206</v>
      </c>
      <c r="B141" s="413"/>
      <c r="C141" s="413" t="s">
        <v>1618</v>
      </c>
      <c r="D141" s="413">
        <v>11</v>
      </c>
      <c r="E141" s="427" t="str">
        <f>"65056290"</f>
        <v>65056290</v>
      </c>
      <c r="F141" s="82" t="s">
        <v>2488</v>
      </c>
      <c r="G141" s="428" t="s">
        <v>1639</v>
      </c>
      <c r="H141" s="413" t="s">
        <v>1613</v>
      </c>
      <c r="I141" s="413" t="s">
        <v>2099</v>
      </c>
    </row>
    <row r="142" spans="1:9" s="454" customFormat="1" ht="12.75">
      <c r="A142" s="443" t="s">
        <v>2206</v>
      </c>
      <c r="B142" s="413"/>
      <c r="C142" s="413" t="s">
        <v>1618</v>
      </c>
      <c r="D142" s="413">
        <v>11</v>
      </c>
      <c r="E142" s="427" t="str">
        <f>"65056390"</f>
        <v>65056390</v>
      </c>
      <c r="F142" s="82" t="s">
        <v>2489</v>
      </c>
      <c r="G142" s="428" t="s">
        <v>1639</v>
      </c>
      <c r="H142" s="413" t="s">
        <v>1256</v>
      </c>
      <c r="I142" s="413" t="s">
        <v>2099</v>
      </c>
    </row>
    <row r="143" spans="1:9" ht="12.75">
      <c r="A143" s="417"/>
      <c r="B143" s="418"/>
      <c r="C143" s="418"/>
      <c r="D143" s="418"/>
      <c r="E143" s="419"/>
      <c r="F143" s="80"/>
      <c r="G143" s="418"/>
      <c r="H143" s="418"/>
      <c r="I143" s="418"/>
    </row>
    <row r="144" spans="1:9" s="79" customFormat="1" ht="12.75">
      <c r="A144" s="444" t="s">
        <v>3998</v>
      </c>
      <c r="B144" s="413" t="s">
        <v>3039</v>
      </c>
      <c r="C144" s="413" t="s">
        <v>1618</v>
      </c>
      <c r="D144" s="455">
        <v>4</v>
      </c>
      <c r="E144" s="430" t="str">
        <f>"65069515"</f>
        <v>65069515</v>
      </c>
      <c r="F144" s="286" t="s">
        <v>2492</v>
      </c>
      <c r="G144" s="456" t="s">
        <v>2247</v>
      </c>
      <c r="H144" s="456" t="s">
        <v>1613</v>
      </c>
      <c r="I144" s="456" t="s">
        <v>2099</v>
      </c>
    </row>
    <row r="145" spans="1:9" ht="12.75">
      <c r="A145" s="444" t="s">
        <v>3998</v>
      </c>
      <c r="B145" s="413"/>
      <c r="C145" s="413" t="s">
        <v>1618</v>
      </c>
      <c r="D145" s="413">
        <v>4</v>
      </c>
      <c r="E145" s="427" t="str">
        <f>"65069507"</f>
        <v>65069507</v>
      </c>
      <c r="F145" s="87" t="s">
        <v>2493</v>
      </c>
      <c r="G145" s="456" t="s">
        <v>2247</v>
      </c>
      <c r="H145" s="456" t="s">
        <v>1256</v>
      </c>
      <c r="I145" s="456" t="s">
        <v>2099</v>
      </c>
    </row>
    <row r="146" spans="1:9" ht="12.75">
      <c r="A146" s="417"/>
      <c r="B146" s="418"/>
      <c r="C146" s="418"/>
      <c r="D146" s="418"/>
      <c r="E146" s="419"/>
      <c r="F146" s="80"/>
      <c r="G146" s="418"/>
      <c r="H146" s="418"/>
      <c r="I146" s="418"/>
    </row>
    <row r="147" spans="1:9" s="79" customFormat="1" ht="12.75">
      <c r="A147" s="425" t="s">
        <v>2494</v>
      </c>
      <c r="B147" s="413" t="s">
        <v>3040</v>
      </c>
      <c r="C147" s="413" t="s">
        <v>1618</v>
      </c>
      <c r="D147" s="413">
        <v>4</v>
      </c>
      <c r="E147" s="427" t="str">
        <f>"65069682"</f>
        <v>65069682</v>
      </c>
      <c r="F147" s="87" t="s">
        <v>2495</v>
      </c>
      <c r="G147" s="456" t="s">
        <v>2247</v>
      </c>
      <c r="H147" s="456" t="s">
        <v>1613</v>
      </c>
      <c r="I147" s="456" t="s">
        <v>2099</v>
      </c>
    </row>
    <row r="148" spans="1:9" ht="12.75">
      <c r="A148" s="425" t="s">
        <v>2494</v>
      </c>
      <c r="B148" s="457" t="s">
        <v>592</v>
      </c>
      <c r="C148" s="413" t="s">
        <v>1618</v>
      </c>
      <c r="D148" s="413">
        <v>4</v>
      </c>
      <c r="E148" s="427" t="str">
        <f>"65069634"</f>
        <v>65069634</v>
      </c>
      <c r="F148" s="87" t="s">
        <v>2496</v>
      </c>
      <c r="G148" s="456" t="s">
        <v>2247</v>
      </c>
      <c r="H148" s="456" t="s">
        <v>1256</v>
      </c>
      <c r="I148" s="456" t="s">
        <v>2099</v>
      </c>
    </row>
    <row r="149" spans="1:9" ht="12.75">
      <c r="A149" s="425" t="s">
        <v>2494</v>
      </c>
      <c r="B149" s="427" t="s">
        <v>1060</v>
      </c>
      <c r="C149" s="413" t="s">
        <v>1618</v>
      </c>
      <c r="D149" s="413">
        <v>4</v>
      </c>
      <c r="E149" s="427" t="str">
        <f>"65069642"</f>
        <v>65069642</v>
      </c>
      <c r="F149" s="87" t="s">
        <v>2497</v>
      </c>
      <c r="G149" s="456" t="s">
        <v>2247</v>
      </c>
      <c r="H149" s="456" t="s">
        <v>1256</v>
      </c>
      <c r="I149" s="456" t="s">
        <v>2099</v>
      </c>
    </row>
    <row r="150" spans="1:9" ht="12.75">
      <c r="A150" s="425" t="s">
        <v>2494</v>
      </c>
      <c r="B150" s="427" t="s">
        <v>2498</v>
      </c>
      <c r="C150" s="413" t="s">
        <v>1618</v>
      </c>
      <c r="D150" s="413">
        <v>4</v>
      </c>
      <c r="E150" s="427" t="str">
        <f>"65069838"</f>
        <v>65069838</v>
      </c>
      <c r="F150" s="87" t="s">
        <v>2499</v>
      </c>
      <c r="G150" s="456" t="s">
        <v>2247</v>
      </c>
      <c r="H150" s="456" t="s">
        <v>1256</v>
      </c>
      <c r="I150" s="456" t="s">
        <v>2099</v>
      </c>
    </row>
    <row r="151" spans="1:9" ht="12.75">
      <c r="A151" s="425" t="s">
        <v>2494</v>
      </c>
      <c r="B151" s="436" t="s">
        <v>3998</v>
      </c>
      <c r="C151" s="413" t="s">
        <v>1618</v>
      </c>
      <c r="D151" s="413">
        <v>4</v>
      </c>
      <c r="E151" s="427" t="str">
        <f>"65069826"</f>
        <v>65069826</v>
      </c>
      <c r="F151" s="87" t="s">
        <v>2500</v>
      </c>
      <c r="G151" s="456" t="s">
        <v>2247</v>
      </c>
      <c r="H151" s="456" t="s">
        <v>1256</v>
      </c>
      <c r="I151" s="456" t="s">
        <v>2099</v>
      </c>
    </row>
    <row r="152" spans="1:9" ht="12.75">
      <c r="A152" s="418"/>
      <c r="B152" s="418"/>
      <c r="C152" s="418"/>
      <c r="D152" s="418"/>
      <c r="E152" s="418"/>
      <c r="F152" s="88"/>
      <c r="G152" s="418"/>
      <c r="H152" s="418"/>
      <c r="I152" s="418"/>
    </row>
    <row r="153" spans="1:256" s="387" customFormat="1" ht="12.75">
      <c r="A153" s="387" t="s">
        <v>4427</v>
      </c>
      <c r="C153" s="387" t="s">
        <v>1618</v>
      </c>
      <c r="D153" s="389">
        <v>4</v>
      </c>
      <c r="E153" s="427" t="str">
        <f>"65081764"</f>
        <v>65081764</v>
      </c>
      <c r="F153" s="87" t="s">
        <v>4201</v>
      </c>
      <c r="G153" s="389" t="s">
        <v>3349</v>
      </c>
      <c r="H153" s="387" t="s">
        <v>1613</v>
      </c>
      <c r="I153" s="387" t="s">
        <v>2099</v>
      </c>
      <c r="J153" s="445"/>
      <c r="K153" s="445"/>
      <c r="L153" s="445"/>
      <c r="M153" s="445"/>
      <c r="N153" s="445"/>
      <c r="O153" s="445"/>
      <c r="P153" s="445"/>
      <c r="Q153" s="445"/>
      <c r="R153" s="445"/>
      <c r="S153" s="445"/>
      <c r="T153" s="445"/>
      <c r="U153" s="445"/>
      <c r="V153" s="445"/>
      <c r="W153" s="445"/>
      <c r="X153" s="445"/>
      <c r="Y153" s="445"/>
      <c r="Z153" s="445"/>
      <c r="AA153" s="445"/>
      <c r="AB153" s="445"/>
      <c r="AC153" s="445"/>
      <c r="AD153" s="445"/>
      <c r="AE153" s="445"/>
      <c r="AF153" s="445"/>
      <c r="AG153" s="445"/>
      <c r="AH153" s="445"/>
      <c r="AI153" s="445"/>
      <c r="AJ153" s="445"/>
      <c r="AK153" s="445"/>
      <c r="AL153" s="445"/>
      <c r="AM153" s="445"/>
      <c r="AN153" s="445"/>
      <c r="AO153" s="445"/>
      <c r="AP153" s="445"/>
      <c r="AQ153" s="445"/>
      <c r="AR153" s="445"/>
      <c r="AS153" s="445"/>
      <c r="AT153" s="445"/>
      <c r="AU153" s="445"/>
      <c r="AV153" s="445"/>
      <c r="AW153" s="445"/>
      <c r="AX153" s="445"/>
      <c r="AY153" s="445"/>
      <c r="AZ153" s="445"/>
      <c r="BA153" s="445"/>
      <c r="BB153" s="445"/>
      <c r="BC153" s="445"/>
      <c r="BD153" s="445"/>
      <c r="BE153" s="445"/>
      <c r="BF153" s="445"/>
      <c r="BG153" s="445"/>
      <c r="BH153" s="445"/>
      <c r="BI153" s="445"/>
      <c r="BJ153" s="445"/>
      <c r="BK153" s="445"/>
      <c r="BL153" s="445"/>
      <c r="BM153" s="445"/>
      <c r="BN153" s="445"/>
      <c r="BO153" s="445"/>
      <c r="BP153" s="445"/>
      <c r="BQ153" s="445"/>
      <c r="BR153" s="445"/>
      <c r="BS153" s="445"/>
      <c r="BT153" s="445"/>
      <c r="BU153" s="445"/>
      <c r="BV153" s="445"/>
      <c r="BW153" s="445"/>
      <c r="BX153" s="445"/>
      <c r="BY153" s="445"/>
      <c r="BZ153" s="445"/>
      <c r="CA153" s="445"/>
      <c r="CB153" s="445"/>
      <c r="CC153" s="445"/>
      <c r="CD153" s="445"/>
      <c r="CE153" s="445"/>
      <c r="CF153" s="445"/>
      <c r="CG153" s="445"/>
      <c r="CH153" s="445"/>
      <c r="CI153" s="445"/>
      <c r="CJ153" s="445"/>
      <c r="CK153" s="445"/>
      <c r="CL153" s="445"/>
      <c r="CM153" s="445"/>
      <c r="CN153" s="445"/>
      <c r="CO153" s="445"/>
      <c r="CP153" s="445"/>
      <c r="CQ153" s="445"/>
      <c r="CR153" s="445"/>
      <c r="CS153" s="445"/>
      <c r="CT153" s="445"/>
      <c r="CU153" s="445"/>
      <c r="CV153" s="445"/>
      <c r="CW153" s="445"/>
      <c r="CX153" s="445"/>
      <c r="CY153" s="445"/>
      <c r="CZ153" s="445"/>
      <c r="DA153" s="445"/>
      <c r="DB153" s="445"/>
      <c r="DC153" s="445"/>
      <c r="DD153" s="445"/>
      <c r="DE153" s="445"/>
      <c r="DF153" s="445"/>
      <c r="DG153" s="445"/>
      <c r="DH153" s="445"/>
      <c r="DI153" s="445"/>
      <c r="DJ153" s="445"/>
      <c r="DK153" s="445"/>
      <c r="DL153" s="445"/>
      <c r="DM153" s="445"/>
      <c r="DN153" s="445"/>
      <c r="DO153" s="445"/>
      <c r="DP153" s="445"/>
      <c r="DQ153" s="445"/>
      <c r="DR153" s="445"/>
      <c r="DS153" s="445"/>
      <c r="DT153" s="445"/>
      <c r="DU153" s="445"/>
      <c r="DV153" s="445"/>
      <c r="DW153" s="445"/>
      <c r="DX153" s="445"/>
      <c r="DY153" s="445"/>
      <c r="DZ153" s="445"/>
      <c r="EA153" s="445"/>
      <c r="EB153" s="445"/>
      <c r="EC153" s="445"/>
      <c r="ED153" s="445"/>
      <c r="EE153" s="445"/>
      <c r="EF153" s="445"/>
      <c r="EG153" s="445"/>
      <c r="EH153" s="445"/>
      <c r="EI153" s="445"/>
      <c r="EJ153" s="445"/>
      <c r="EK153" s="445"/>
      <c r="EL153" s="445"/>
      <c r="EM153" s="445"/>
      <c r="EN153" s="445"/>
      <c r="EO153" s="445"/>
      <c r="EP153" s="445"/>
      <c r="EQ153" s="445"/>
      <c r="ER153" s="445"/>
      <c r="ES153" s="445"/>
      <c r="ET153" s="445"/>
      <c r="EU153" s="445"/>
      <c r="EV153" s="445"/>
      <c r="EW153" s="445"/>
      <c r="EX153" s="445"/>
      <c r="EY153" s="445"/>
      <c r="EZ153" s="445"/>
      <c r="FA153" s="445"/>
      <c r="FB153" s="445"/>
      <c r="FC153" s="445"/>
      <c r="FD153" s="445"/>
      <c r="FE153" s="445"/>
      <c r="FF153" s="445"/>
      <c r="FG153" s="445"/>
      <c r="FH153" s="445"/>
      <c r="FI153" s="445"/>
      <c r="FJ153" s="445"/>
      <c r="FK153" s="445"/>
      <c r="FL153" s="445"/>
      <c r="FM153" s="445"/>
      <c r="FN153" s="445"/>
      <c r="FO153" s="445"/>
      <c r="FP153" s="445"/>
      <c r="FQ153" s="445"/>
      <c r="FR153" s="445"/>
      <c r="FS153" s="445"/>
      <c r="FT153" s="445"/>
      <c r="FU153" s="445"/>
      <c r="FV153" s="445"/>
      <c r="FW153" s="445"/>
      <c r="FX153" s="445"/>
      <c r="FY153" s="445"/>
      <c r="FZ153" s="445"/>
      <c r="GA153" s="445"/>
      <c r="GB153" s="445"/>
      <c r="GC153" s="445"/>
      <c r="GD153" s="445"/>
      <c r="GE153" s="445"/>
      <c r="GF153" s="445"/>
      <c r="GG153" s="445"/>
      <c r="GH153" s="445"/>
      <c r="GI153" s="445"/>
      <c r="GJ153" s="445"/>
      <c r="GK153" s="445"/>
      <c r="GL153" s="445"/>
      <c r="GM153" s="445"/>
      <c r="GN153" s="445"/>
      <c r="GO153" s="445"/>
      <c r="GP153" s="445"/>
      <c r="GQ153" s="445"/>
      <c r="GR153" s="445"/>
      <c r="GS153" s="445"/>
      <c r="GT153" s="445"/>
      <c r="GU153" s="445"/>
      <c r="GV153" s="445"/>
      <c r="GW153" s="445"/>
      <c r="GX153" s="445"/>
      <c r="GY153" s="445"/>
      <c r="GZ153" s="445"/>
      <c r="HA153" s="445"/>
      <c r="HB153" s="445"/>
      <c r="HC153" s="445"/>
      <c r="HD153" s="445"/>
      <c r="HE153" s="445"/>
      <c r="HF153" s="445"/>
      <c r="HG153" s="445"/>
      <c r="HH153" s="445"/>
      <c r="HI153" s="445"/>
      <c r="HJ153" s="445"/>
      <c r="HK153" s="445"/>
      <c r="HL153" s="445"/>
      <c r="HM153" s="445"/>
      <c r="HN153" s="445"/>
      <c r="HO153" s="445"/>
      <c r="HP153" s="445"/>
      <c r="HQ153" s="445"/>
      <c r="HR153" s="445"/>
      <c r="HS153" s="445"/>
      <c r="HT153" s="445"/>
      <c r="HU153" s="445"/>
      <c r="HV153" s="445"/>
      <c r="HW153" s="445"/>
      <c r="HX153" s="445"/>
      <c r="HY153" s="445"/>
      <c r="HZ153" s="445"/>
      <c r="IA153" s="445"/>
      <c r="IB153" s="445"/>
      <c r="IC153" s="445"/>
      <c r="ID153" s="445"/>
      <c r="IE153" s="445"/>
      <c r="IF153" s="445"/>
      <c r="IG153" s="445"/>
      <c r="IH153" s="445"/>
      <c r="II153" s="445"/>
      <c r="IJ153" s="445"/>
      <c r="IK153" s="445"/>
      <c r="IL153" s="445"/>
      <c r="IM153" s="445"/>
      <c r="IN153" s="445"/>
      <c r="IO153" s="445"/>
      <c r="IP153" s="445"/>
      <c r="IQ153" s="445"/>
      <c r="IR153" s="445"/>
      <c r="IS153" s="445"/>
      <c r="IT153" s="445"/>
      <c r="IU153" s="445"/>
      <c r="IV153" s="445"/>
    </row>
    <row r="154" spans="1:256" s="387" customFormat="1" ht="12.75">
      <c r="A154" s="387" t="s">
        <v>4427</v>
      </c>
      <c r="B154" s="388" t="s">
        <v>4203</v>
      </c>
      <c r="C154" s="387" t="s">
        <v>1618</v>
      </c>
      <c r="D154" s="389">
        <v>4</v>
      </c>
      <c r="E154" s="427">
        <v>65081771</v>
      </c>
      <c r="F154" s="87" t="s">
        <v>4202</v>
      </c>
      <c r="G154" s="389" t="s">
        <v>3349</v>
      </c>
      <c r="H154" s="387" t="s">
        <v>1256</v>
      </c>
      <c r="I154" s="387" t="s">
        <v>2099</v>
      </c>
      <c r="J154" s="445"/>
      <c r="K154" s="445"/>
      <c r="L154" s="445"/>
      <c r="M154" s="445"/>
      <c r="N154" s="445"/>
      <c r="O154" s="445"/>
      <c r="P154" s="445"/>
      <c r="Q154" s="445"/>
      <c r="R154" s="445"/>
      <c r="S154" s="445"/>
      <c r="T154" s="445"/>
      <c r="U154" s="445"/>
      <c r="V154" s="445"/>
      <c r="W154" s="445"/>
      <c r="X154" s="445"/>
      <c r="Y154" s="445"/>
      <c r="Z154" s="445"/>
      <c r="AA154" s="445"/>
      <c r="AB154" s="445"/>
      <c r="AC154" s="445"/>
      <c r="AD154" s="445"/>
      <c r="AE154" s="445"/>
      <c r="AF154" s="445"/>
      <c r="AG154" s="445"/>
      <c r="AH154" s="445"/>
      <c r="AI154" s="445"/>
      <c r="AJ154" s="445"/>
      <c r="AK154" s="445"/>
      <c r="AL154" s="445"/>
      <c r="AM154" s="445"/>
      <c r="AN154" s="445"/>
      <c r="AO154" s="445"/>
      <c r="AP154" s="445"/>
      <c r="AQ154" s="445"/>
      <c r="AR154" s="445"/>
      <c r="AS154" s="445"/>
      <c r="AT154" s="445"/>
      <c r="AU154" s="445"/>
      <c r="AV154" s="445"/>
      <c r="AW154" s="445"/>
      <c r="AX154" s="445"/>
      <c r="AY154" s="445"/>
      <c r="AZ154" s="445"/>
      <c r="BA154" s="445"/>
      <c r="BB154" s="445"/>
      <c r="BC154" s="445"/>
      <c r="BD154" s="445"/>
      <c r="BE154" s="445"/>
      <c r="BF154" s="445"/>
      <c r="BG154" s="445"/>
      <c r="BH154" s="445"/>
      <c r="BI154" s="445"/>
      <c r="BJ154" s="445"/>
      <c r="BK154" s="445"/>
      <c r="BL154" s="445"/>
      <c r="BM154" s="445"/>
      <c r="BN154" s="445"/>
      <c r="BO154" s="445"/>
      <c r="BP154" s="445"/>
      <c r="BQ154" s="445"/>
      <c r="BR154" s="445"/>
      <c r="BS154" s="445"/>
      <c r="BT154" s="445"/>
      <c r="BU154" s="445"/>
      <c r="BV154" s="445"/>
      <c r="BW154" s="445"/>
      <c r="BX154" s="445"/>
      <c r="BY154" s="445"/>
      <c r="BZ154" s="445"/>
      <c r="CA154" s="445"/>
      <c r="CB154" s="445"/>
      <c r="CC154" s="445"/>
      <c r="CD154" s="445"/>
      <c r="CE154" s="445"/>
      <c r="CF154" s="445"/>
      <c r="CG154" s="445"/>
      <c r="CH154" s="445"/>
      <c r="CI154" s="445"/>
      <c r="CJ154" s="445"/>
      <c r="CK154" s="445"/>
      <c r="CL154" s="445"/>
      <c r="CM154" s="445"/>
      <c r="CN154" s="445"/>
      <c r="CO154" s="445"/>
      <c r="CP154" s="445"/>
      <c r="CQ154" s="445"/>
      <c r="CR154" s="445"/>
      <c r="CS154" s="445"/>
      <c r="CT154" s="445"/>
      <c r="CU154" s="445"/>
      <c r="CV154" s="445"/>
      <c r="CW154" s="445"/>
      <c r="CX154" s="445"/>
      <c r="CY154" s="445"/>
      <c r="CZ154" s="445"/>
      <c r="DA154" s="445"/>
      <c r="DB154" s="445"/>
      <c r="DC154" s="445"/>
      <c r="DD154" s="445"/>
      <c r="DE154" s="445"/>
      <c r="DF154" s="445"/>
      <c r="DG154" s="445"/>
      <c r="DH154" s="445"/>
      <c r="DI154" s="445"/>
      <c r="DJ154" s="445"/>
      <c r="DK154" s="445"/>
      <c r="DL154" s="445"/>
      <c r="DM154" s="445"/>
      <c r="DN154" s="445"/>
      <c r="DO154" s="445"/>
      <c r="DP154" s="445"/>
      <c r="DQ154" s="445"/>
      <c r="DR154" s="445"/>
      <c r="DS154" s="445"/>
      <c r="DT154" s="445"/>
      <c r="DU154" s="445"/>
      <c r="DV154" s="445"/>
      <c r="DW154" s="445"/>
      <c r="DX154" s="445"/>
      <c r="DY154" s="445"/>
      <c r="DZ154" s="445"/>
      <c r="EA154" s="445"/>
      <c r="EB154" s="445"/>
      <c r="EC154" s="445"/>
      <c r="ED154" s="445"/>
      <c r="EE154" s="445"/>
      <c r="EF154" s="445"/>
      <c r="EG154" s="445"/>
      <c r="EH154" s="445"/>
      <c r="EI154" s="445"/>
      <c r="EJ154" s="445"/>
      <c r="EK154" s="445"/>
      <c r="EL154" s="445"/>
      <c r="EM154" s="445"/>
      <c r="EN154" s="445"/>
      <c r="EO154" s="445"/>
      <c r="EP154" s="445"/>
      <c r="EQ154" s="445"/>
      <c r="ER154" s="445"/>
      <c r="ES154" s="445"/>
      <c r="ET154" s="445"/>
      <c r="EU154" s="445"/>
      <c r="EV154" s="445"/>
      <c r="EW154" s="445"/>
      <c r="EX154" s="445"/>
      <c r="EY154" s="445"/>
      <c r="EZ154" s="445"/>
      <c r="FA154" s="445"/>
      <c r="FB154" s="445"/>
      <c r="FC154" s="445"/>
      <c r="FD154" s="445"/>
      <c r="FE154" s="445"/>
      <c r="FF154" s="445"/>
      <c r="FG154" s="445"/>
      <c r="FH154" s="445"/>
      <c r="FI154" s="445"/>
      <c r="FJ154" s="445"/>
      <c r="FK154" s="445"/>
      <c r="FL154" s="445"/>
      <c r="FM154" s="445"/>
      <c r="FN154" s="445"/>
      <c r="FO154" s="445"/>
      <c r="FP154" s="445"/>
      <c r="FQ154" s="445"/>
      <c r="FR154" s="445"/>
      <c r="FS154" s="445"/>
      <c r="FT154" s="445"/>
      <c r="FU154" s="445"/>
      <c r="FV154" s="445"/>
      <c r="FW154" s="445"/>
      <c r="FX154" s="445"/>
      <c r="FY154" s="445"/>
      <c r="FZ154" s="445"/>
      <c r="GA154" s="445"/>
      <c r="GB154" s="445"/>
      <c r="GC154" s="445"/>
      <c r="GD154" s="445"/>
      <c r="GE154" s="445"/>
      <c r="GF154" s="445"/>
      <c r="GG154" s="445"/>
      <c r="GH154" s="445"/>
      <c r="GI154" s="445"/>
      <c r="GJ154" s="445"/>
      <c r="GK154" s="445"/>
      <c r="GL154" s="445"/>
      <c r="GM154" s="445"/>
      <c r="GN154" s="445"/>
      <c r="GO154" s="445"/>
      <c r="GP154" s="445"/>
      <c r="GQ154" s="445"/>
      <c r="GR154" s="445"/>
      <c r="GS154" s="445"/>
      <c r="GT154" s="445"/>
      <c r="GU154" s="445"/>
      <c r="GV154" s="445"/>
      <c r="GW154" s="445"/>
      <c r="GX154" s="445"/>
      <c r="GY154" s="445"/>
      <c r="GZ154" s="445"/>
      <c r="HA154" s="445"/>
      <c r="HB154" s="445"/>
      <c r="HC154" s="445"/>
      <c r="HD154" s="445"/>
      <c r="HE154" s="445"/>
      <c r="HF154" s="445"/>
      <c r="HG154" s="445"/>
      <c r="HH154" s="445"/>
      <c r="HI154" s="445"/>
      <c r="HJ154" s="445"/>
      <c r="HK154" s="445"/>
      <c r="HL154" s="445"/>
      <c r="HM154" s="445"/>
      <c r="HN154" s="445"/>
      <c r="HO154" s="445"/>
      <c r="HP154" s="445"/>
      <c r="HQ154" s="445"/>
      <c r="HR154" s="445"/>
      <c r="HS154" s="445"/>
      <c r="HT154" s="445"/>
      <c r="HU154" s="445"/>
      <c r="HV154" s="445"/>
      <c r="HW154" s="445"/>
      <c r="HX154" s="445"/>
      <c r="HY154" s="445"/>
      <c r="HZ154" s="445"/>
      <c r="IA154" s="445"/>
      <c r="IB154" s="445"/>
      <c r="IC154" s="445"/>
      <c r="ID154" s="445"/>
      <c r="IE154" s="445"/>
      <c r="IF154" s="445"/>
      <c r="IG154" s="445"/>
      <c r="IH154" s="445"/>
      <c r="II154" s="445"/>
      <c r="IJ154" s="445"/>
      <c r="IK154" s="445"/>
      <c r="IL154" s="445"/>
      <c r="IM154" s="445"/>
      <c r="IN154" s="445"/>
      <c r="IO154" s="445"/>
      <c r="IP154" s="445"/>
      <c r="IQ154" s="445"/>
      <c r="IR154" s="445"/>
      <c r="IS154" s="445"/>
      <c r="IT154" s="445"/>
      <c r="IU154" s="445"/>
      <c r="IV154" s="445"/>
    </row>
    <row r="155" spans="1:256" s="387" customFormat="1" ht="12.75">
      <c r="A155" s="387" t="s">
        <v>4427</v>
      </c>
      <c r="B155" s="388" t="s">
        <v>4205</v>
      </c>
      <c r="C155" s="387" t="s">
        <v>1618</v>
      </c>
      <c r="D155" s="389">
        <v>4</v>
      </c>
      <c r="E155" s="427">
        <v>65081761</v>
      </c>
      <c r="F155" s="87" t="s">
        <v>4204</v>
      </c>
      <c r="G155" s="389" t="s">
        <v>3349</v>
      </c>
      <c r="H155" s="387" t="s">
        <v>1256</v>
      </c>
      <c r="I155" s="387" t="s">
        <v>2099</v>
      </c>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c r="AL155" s="445"/>
      <c r="AM155" s="445"/>
      <c r="AN155" s="445"/>
      <c r="AO155" s="445"/>
      <c r="AP155" s="445"/>
      <c r="AQ155" s="445"/>
      <c r="AR155" s="445"/>
      <c r="AS155" s="445"/>
      <c r="AT155" s="445"/>
      <c r="AU155" s="445"/>
      <c r="AV155" s="445"/>
      <c r="AW155" s="445"/>
      <c r="AX155" s="445"/>
      <c r="AY155" s="445"/>
      <c r="AZ155" s="445"/>
      <c r="BA155" s="445"/>
      <c r="BB155" s="445"/>
      <c r="BC155" s="445"/>
      <c r="BD155" s="445"/>
      <c r="BE155" s="445"/>
      <c r="BF155" s="445"/>
      <c r="BG155" s="445"/>
      <c r="BH155" s="445"/>
      <c r="BI155" s="445"/>
      <c r="BJ155" s="445"/>
      <c r="BK155" s="445"/>
      <c r="BL155" s="445"/>
      <c r="BM155" s="445"/>
      <c r="BN155" s="445"/>
      <c r="BO155" s="445"/>
      <c r="BP155" s="445"/>
      <c r="BQ155" s="445"/>
      <c r="BR155" s="445"/>
      <c r="BS155" s="445"/>
      <c r="BT155" s="445"/>
      <c r="BU155" s="445"/>
      <c r="BV155" s="445"/>
      <c r="BW155" s="445"/>
      <c r="BX155" s="445"/>
      <c r="BY155" s="445"/>
      <c r="BZ155" s="445"/>
      <c r="CA155" s="445"/>
      <c r="CB155" s="445"/>
      <c r="CC155" s="445"/>
      <c r="CD155" s="445"/>
      <c r="CE155" s="445"/>
      <c r="CF155" s="445"/>
      <c r="CG155" s="445"/>
      <c r="CH155" s="445"/>
      <c r="CI155" s="445"/>
      <c r="CJ155" s="445"/>
      <c r="CK155" s="445"/>
      <c r="CL155" s="445"/>
      <c r="CM155" s="445"/>
      <c r="CN155" s="445"/>
      <c r="CO155" s="445"/>
      <c r="CP155" s="445"/>
      <c r="CQ155" s="445"/>
      <c r="CR155" s="445"/>
      <c r="CS155" s="445"/>
      <c r="CT155" s="445"/>
      <c r="CU155" s="445"/>
      <c r="CV155" s="445"/>
      <c r="CW155" s="445"/>
      <c r="CX155" s="445"/>
      <c r="CY155" s="445"/>
      <c r="CZ155" s="445"/>
      <c r="DA155" s="445"/>
      <c r="DB155" s="445"/>
      <c r="DC155" s="445"/>
      <c r="DD155" s="445"/>
      <c r="DE155" s="445"/>
      <c r="DF155" s="445"/>
      <c r="DG155" s="445"/>
      <c r="DH155" s="445"/>
      <c r="DI155" s="445"/>
      <c r="DJ155" s="445"/>
      <c r="DK155" s="445"/>
      <c r="DL155" s="445"/>
      <c r="DM155" s="445"/>
      <c r="DN155" s="445"/>
      <c r="DO155" s="445"/>
      <c r="DP155" s="445"/>
      <c r="DQ155" s="445"/>
      <c r="DR155" s="445"/>
      <c r="DS155" s="445"/>
      <c r="DT155" s="445"/>
      <c r="DU155" s="445"/>
      <c r="DV155" s="445"/>
      <c r="DW155" s="445"/>
      <c r="DX155" s="445"/>
      <c r="DY155" s="445"/>
      <c r="DZ155" s="445"/>
      <c r="EA155" s="445"/>
      <c r="EB155" s="445"/>
      <c r="EC155" s="445"/>
      <c r="ED155" s="445"/>
      <c r="EE155" s="445"/>
      <c r="EF155" s="445"/>
      <c r="EG155" s="445"/>
      <c r="EH155" s="445"/>
      <c r="EI155" s="445"/>
      <c r="EJ155" s="445"/>
      <c r="EK155" s="445"/>
      <c r="EL155" s="445"/>
      <c r="EM155" s="445"/>
      <c r="EN155" s="445"/>
      <c r="EO155" s="445"/>
      <c r="EP155" s="445"/>
      <c r="EQ155" s="445"/>
      <c r="ER155" s="445"/>
      <c r="ES155" s="445"/>
      <c r="ET155" s="445"/>
      <c r="EU155" s="445"/>
      <c r="EV155" s="445"/>
      <c r="EW155" s="445"/>
      <c r="EX155" s="445"/>
      <c r="EY155" s="445"/>
      <c r="EZ155" s="445"/>
      <c r="FA155" s="445"/>
      <c r="FB155" s="445"/>
      <c r="FC155" s="445"/>
      <c r="FD155" s="445"/>
      <c r="FE155" s="445"/>
      <c r="FF155" s="445"/>
      <c r="FG155" s="445"/>
      <c r="FH155" s="445"/>
      <c r="FI155" s="445"/>
      <c r="FJ155" s="445"/>
      <c r="FK155" s="445"/>
      <c r="FL155" s="445"/>
      <c r="FM155" s="445"/>
      <c r="FN155" s="445"/>
      <c r="FO155" s="445"/>
      <c r="FP155" s="445"/>
      <c r="FQ155" s="445"/>
      <c r="FR155" s="445"/>
      <c r="FS155" s="445"/>
      <c r="FT155" s="445"/>
      <c r="FU155" s="445"/>
      <c r="FV155" s="445"/>
      <c r="FW155" s="445"/>
      <c r="FX155" s="445"/>
      <c r="FY155" s="445"/>
      <c r="FZ155" s="445"/>
      <c r="GA155" s="445"/>
      <c r="GB155" s="445"/>
      <c r="GC155" s="445"/>
      <c r="GD155" s="445"/>
      <c r="GE155" s="445"/>
      <c r="GF155" s="445"/>
      <c r="GG155" s="445"/>
      <c r="GH155" s="445"/>
      <c r="GI155" s="445"/>
      <c r="GJ155" s="445"/>
      <c r="GK155" s="445"/>
      <c r="GL155" s="445"/>
      <c r="GM155" s="445"/>
      <c r="GN155" s="445"/>
      <c r="GO155" s="445"/>
      <c r="GP155" s="445"/>
      <c r="GQ155" s="445"/>
      <c r="GR155" s="445"/>
      <c r="GS155" s="445"/>
      <c r="GT155" s="445"/>
      <c r="GU155" s="445"/>
      <c r="GV155" s="445"/>
      <c r="GW155" s="445"/>
      <c r="GX155" s="445"/>
      <c r="GY155" s="445"/>
      <c r="GZ155" s="445"/>
      <c r="HA155" s="445"/>
      <c r="HB155" s="445"/>
      <c r="HC155" s="445"/>
      <c r="HD155" s="445"/>
      <c r="HE155" s="445"/>
      <c r="HF155" s="445"/>
      <c r="HG155" s="445"/>
      <c r="HH155" s="445"/>
      <c r="HI155" s="445"/>
      <c r="HJ155" s="445"/>
      <c r="HK155" s="445"/>
      <c r="HL155" s="445"/>
      <c r="HM155" s="445"/>
      <c r="HN155" s="445"/>
      <c r="HO155" s="445"/>
      <c r="HP155" s="445"/>
      <c r="HQ155" s="445"/>
      <c r="HR155" s="445"/>
      <c r="HS155" s="445"/>
      <c r="HT155" s="445"/>
      <c r="HU155" s="445"/>
      <c r="HV155" s="445"/>
      <c r="HW155" s="445"/>
      <c r="HX155" s="445"/>
      <c r="HY155" s="445"/>
      <c r="HZ155" s="445"/>
      <c r="IA155" s="445"/>
      <c r="IB155" s="445"/>
      <c r="IC155" s="445"/>
      <c r="ID155" s="445"/>
      <c r="IE155" s="445"/>
      <c r="IF155" s="445"/>
      <c r="IG155" s="445"/>
      <c r="IH155" s="445"/>
      <c r="II155" s="445"/>
      <c r="IJ155" s="445"/>
      <c r="IK155" s="445"/>
      <c r="IL155" s="445"/>
      <c r="IM155" s="445"/>
      <c r="IN155" s="445"/>
      <c r="IO155" s="445"/>
      <c r="IP155" s="445"/>
      <c r="IQ155" s="445"/>
      <c r="IR155" s="445"/>
      <c r="IS155" s="445"/>
      <c r="IT155" s="445"/>
      <c r="IU155" s="445"/>
      <c r="IV155" s="445"/>
    </row>
    <row r="156" spans="1:9" ht="12.75">
      <c r="A156" s="418"/>
      <c r="B156" s="418"/>
      <c r="C156" s="418"/>
      <c r="D156" s="418"/>
      <c r="E156" s="418"/>
      <c r="F156" s="88"/>
      <c r="G156" s="418"/>
      <c r="H156" s="418"/>
      <c r="I156" s="418"/>
    </row>
    <row r="157" spans="1:256" s="387" customFormat="1" ht="12.75">
      <c r="A157" s="387" t="s">
        <v>4428</v>
      </c>
      <c r="B157" s="389"/>
      <c r="C157" s="387" t="s">
        <v>1618</v>
      </c>
      <c r="D157" s="389">
        <v>4</v>
      </c>
      <c r="E157" s="427">
        <v>65081796</v>
      </c>
      <c r="F157" s="87" t="s">
        <v>4206</v>
      </c>
      <c r="G157" s="389" t="s">
        <v>3349</v>
      </c>
      <c r="H157" s="387" t="s">
        <v>1613</v>
      </c>
      <c r="I157" s="387" t="s">
        <v>1620</v>
      </c>
      <c r="J157" s="445"/>
      <c r="K157" s="445"/>
      <c r="L157" s="445"/>
      <c r="M157" s="445"/>
      <c r="N157" s="445"/>
      <c r="O157" s="445"/>
      <c r="P157" s="445"/>
      <c r="Q157" s="445"/>
      <c r="R157" s="445"/>
      <c r="S157" s="445"/>
      <c r="T157" s="445"/>
      <c r="U157" s="445"/>
      <c r="V157" s="445"/>
      <c r="W157" s="445"/>
      <c r="X157" s="445"/>
      <c r="Y157" s="445"/>
      <c r="Z157" s="445"/>
      <c r="AA157" s="445"/>
      <c r="AB157" s="445"/>
      <c r="AC157" s="445"/>
      <c r="AD157" s="445"/>
      <c r="AE157" s="445"/>
      <c r="AF157" s="445"/>
      <c r="AG157" s="445"/>
      <c r="AH157" s="445"/>
      <c r="AI157" s="445"/>
      <c r="AJ157" s="445"/>
      <c r="AK157" s="445"/>
      <c r="AL157" s="445"/>
      <c r="AM157" s="445"/>
      <c r="AN157" s="445"/>
      <c r="AO157" s="445"/>
      <c r="AP157" s="445"/>
      <c r="AQ157" s="445"/>
      <c r="AR157" s="445"/>
      <c r="AS157" s="445"/>
      <c r="AT157" s="445"/>
      <c r="AU157" s="445"/>
      <c r="AV157" s="445"/>
      <c r="AW157" s="445"/>
      <c r="AX157" s="445"/>
      <c r="AY157" s="445"/>
      <c r="AZ157" s="445"/>
      <c r="BA157" s="445"/>
      <c r="BB157" s="445"/>
      <c r="BC157" s="445"/>
      <c r="BD157" s="445"/>
      <c r="BE157" s="445"/>
      <c r="BF157" s="445"/>
      <c r="BG157" s="445"/>
      <c r="BH157" s="445"/>
      <c r="BI157" s="445"/>
      <c r="BJ157" s="445"/>
      <c r="BK157" s="445"/>
      <c r="BL157" s="445"/>
      <c r="BM157" s="445"/>
      <c r="BN157" s="445"/>
      <c r="BO157" s="445"/>
      <c r="BP157" s="445"/>
      <c r="BQ157" s="445"/>
      <c r="BR157" s="445"/>
      <c r="BS157" s="445"/>
      <c r="BT157" s="445"/>
      <c r="BU157" s="445"/>
      <c r="BV157" s="445"/>
      <c r="BW157" s="445"/>
      <c r="BX157" s="445"/>
      <c r="BY157" s="445"/>
      <c r="BZ157" s="445"/>
      <c r="CA157" s="445"/>
      <c r="CB157" s="445"/>
      <c r="CC157" s="445"/>
      <c r="CD157" s="445"/>
      <c r="CE157" s="445"/>
      <c r="CF157" s="445"/>
      <c r="CG157" s="445"/>
      <c r="CH157" s="445"/>
      <c r="CI157" s="445"/>
      <c r="CJ157" s="445"/>
      <c r="CK157" s="445"/>
      <c r="CL157" s="445"/>
      <c r="CM157" s="445"/>
      <c r="CN157" s="445"/>
      <c r="CO157" s="445"/>
      <c r="CP157" s="445"/>
      <c r="CQ157" s="445"/>
      <c r="CR157" s="445"/>
      <c r="CS157" s="445"/>
      <c r="CT157" s="445"/>
      <c r="CU157" s="445"/>
      <c r="CV157" s="445"/>
      <c r="CW157" s="445"/>
      <c r="CX157" s="445"/>
      <c r="CY157" s="445"/>
      <c r="CZ157" s="445"/>
      <c r="DA157" s="445"/>
      <c r="DB157" s="445"/>
      <c r="DC157" s="445"/>
      <c r="DD157" s="445"/>
      <c r="DE157" s="445"/>
      <c r="DF157" s="445"/>
      <c r="DG157" s="445"/>
      <c r="DH157" s="445"/>
      <c r="DI157" s="445"/>
      <c r="DJ157" s="445"/>
      <c r="DK157" s="445"/>
      <c r="DL157" s="445"/>
      <c r="DM157" s="445"/>
      <c r="DN157" s="445"/>
      <c r="DO157" s="445"/>
      <c r="DP157" s="445"/>
      <c r="DQ157" s="445"/>
      <c r="DR157" s="445"/>
      <c r="DS157" s="445"/>
      <c r="DT157" s="445"/>
      <c r="DU157" s="445"/>
      <c r="DV157" s="445"/>
      <c r="DW157" s="445"/>
      <c r="DX157" s="445"/>
      <c r="DY157" s="445"/>
      <c r="DZ157" s="445"/>
      <c r="EA157" s="445"/>
      <c r="EB157" s="445"/>
      <c r="EC157" s="445"/>
      <c r="ED157" s="445"/>
      <c r="EE157" s="445"/>
      <c r="EF157" s="445"/>
      <c r="EG157" s="445"/>
      <c r="EH157" s="445"/>
      <c r="EI157" s="445"/>
      <c r="EJ157" s="445"/>
      <c r="EK157" s="445"/>
      <c r="EL157" s="445"/>
      <c r="EM157" s="445"/>
      <c r="EN157" s="445"/>
      <c r="EO157" s="445"/>
      <c r="EP157" s="445"/>
      <c r="EQ157" s="445"/>
      <c r="ER157" s="445"/>
      <c r="ES157" s="445"/>
      <c r="ET157" s="445"/>
      <c r="EU157" s="445"/>
      <c r="EV157" s="445"/>
      <c r="EW157" s="445"/>
      <c r="EX157" s="445"/>
      <c r="EY157" s="445"/>
      <c r="EZ157" s="445"/>
      <c r="FA157" s="445"/>
      <c r="FB157" s="445"/>
      <c r="FC157" s="445"/>
      <c r="FD157" s="445"/>
      <c r="FE157" s="445"/>
      <c r="FF157" s="445"/>
      <c r="FG157" s="445"/>
      <c r="FH157" s="445"/>
      <c r="FI157" s="445"/>
      <c r="FJ157" s="445"/>
      <c r="FK157" s="445"/>
      <c r="FL157" s="445"/>
      <c r="FM157" s="445"/>
      <c r="FN157" s="445"/>
      <c r="FO157" s="445"/>
      <c r="FP157" s="445"/>
      <c r="FQ157" s="445"/>
      <c r="FR157" s="445"/>
      <c r="FS157" s="445"/>
      <c r="FT157" s="445"/>
      <c r="FU157" s="445"/>
      <c r="FV157" s="445"/>
      <c r="FW157" s="445"/>
      <c r="FX157" s="445"/>
      <c r="FY157" s="445"/>
      <c r="FZ157" s="445"/>
      <c r="GA157" s="445"/>
      <c r="GB157" s="445"/>
      <c r="GC157" s="445"/>
      <c r="GD157" s="445"/>
      <c r="GE157" s="445"/>
      <c r="GF157" s="445"/>
      <c r="GG157" s="445"/>
      <c r="GH157" s="445"/>
      <c r="GI157" s="445"/>
      <c r="GJ157" s="445"/>
      <c r="GK157" s="445"/>
      <c r="GL157" s="445"/>
      <c r="GM157" s="445"/>
      <c r="GN157" s="445"/>
      <c r="GO157" s="445"/>
      <c r="GP157" s="445"/>
      <c r="GQ157" s="445"/>
      <c r="GR157" s="445"/>
      <c r="GS157" s="445"/>
      <c r="GT157" s="445"/>
      <c r="GU157" s="445"/>
      <c r="GV157" s="445"/>
      <c r="GW157" s="445"/>
      <c r="GX157" s="445"/>
      <c r="GY157" s="445"/>
      <c r="GZ157" s="445"/>
      <c r="HA157" s="445"/>
      <c r="HB157" s="445"/>
      <c r="HC157" s="445"/>
      <c r="HD157" s="445"/>
      <c r="HE157" s="445"/>
      <c r="HF157" s="445"/>
      <c r="HG157" s="445"/>
      <c r="HH157" s="445"/>
      <c r="HI157" s="445"/>
      <c r="HJ157" s="445"/>
      <c r="HK157" s="445"/>
      <c r="HL157" s="445"/>
      <c r="HM157" s="445"/>
      <c r="HN157" s="445"/>
      <c r="HO157" s="445"/>
      <c r="HP157" s="445"/>
      <c r="HQ157" s="445"/>
      <c r="HR157" s="445"/>
      <c r="HS157" s="445"/>
      <c r="HT157" s="445"/>
      <c r="HU157" s="445"/>
      <c r="HV157" s="445"/>
      <c r="HW157" s="445"/>
      <c r="HX157" s="445"/>
      <c r="HY157" s="445"/>
      <c r="HZ157" s="445"/>
      <c r="IA157" s="445"/>
      <c r="IB157" s="445"/>
      <c r="IC157" s="445"/>
      <c r="ID157" s="445"/>
      <c r="IE157" s="445"/>
      <c r="IF157" s="445"/>
      <c r="IG157" s="445"/>
      <c r="IH157" s="445"/>
      <c r="II157" s="445"/>
      <c r="IJ157" s="445"/>
      <c r="IK157" s="445"/>
      <c r="IL157" s="445"/>
      <c r="IM157" s="445"/>
      <c r="IN157" s="445"/>
      <c r="IO157" s="445"/>
      <c r="IP157" s="445"/>
      <c r="IQ157" s="445"/>
      <c r="IR157" s="445"/>
      <c r="IS157" s="445"/>
      <c r="IT157" s="445"/>
      <c r="IU157" s="445"/>
      <c r="IV157" s="445"/>
    </row>
    <row r="158" spans="1:256" s="387" customFormat="1" ht="12.75">
      <c r="A158" s="387" t="s">
        <v>4428</v>
      </c>
      <c r="B158" s="388" t="s">
        <v>4203</v>
      </c>
      <c r="C158" s="387" t="s">
        <v>1618</v>
      </c>
      <c r="D158" s="389">
        <v>4</v>
      </c>
      <c r="E158" s="427">
        <v>65081815</v>
      </c>
      <c r="F158" s="87" t="s">
        <v>4207</v>
      </c>
      <c r="G158" s="389" t="s">
        <v>3349</v>
      </c>
      <c r="H158" s="387" t="s">
        <v>1256</v>
      </c>
      <c r="I158" s="387" t="s">
        <v>1620</v>
      </c>
      <c r="J158" s="445"/>
      <c r="K158" s="445"/>
      <c r="L158" s="445"/>
      <c r="M158" s="445"/>
      <c r="N158" s="445"/>
      <c r="O158" s="445"/>
      <c r="P158" s="445"/>
      <c r="Q158" s="445"/>
      <c r="R158" s="445"/>
      <c r="S158" s="445"/>
      <c r="T158" s="445"/>
      <c r="U158" s="445"/>
      <c r="V158" s="445"/>
      <c r="W158" s="445"/>
      <c r="X158" s="445"/>
      <c r="Y158" s="445"/>
      <c r="Z158" s="445"/>
      <c r="AA158" s="445"/>
      <c r="AB158" s="445"/>
      <c r="AC158" s="445"/>
      <c r="AD158" s="445"/>
      <c r="AE158" s="445"/>
      <c r="AF158" s="445"/>
      <c r="AG158" s="445"/>
      <c r="AH158" s="445"/>
      <c r="AI158" s="445"/>
      <c r="AJ158" s="445"/>
      <c r="AK158" s="445"/>
      <c r="AL158" s="445"/>
      <c r="AM158" s="445"/>
      <c r="AN158" s="445"/>
      <c r="AO158" s="445"/>
      <c r="AP158" s="445"/>
      <c r="AQ158" s="445"/>
      <c r="AR158" s="445"/>
      <c r="AS158" s="445"/>
      <c r="AT158" s="445"/>
      <c r="AU158" s="445"/>
      <c r="AV158" s="445"/>
      <c r="AW158" s="445"/>
      <c r="AX158" s="445"/>
      <c r="AY158" s="445"/>
      <c r="AZ158" s="445"/>
      <c r="BA158" s="445"/>
      <c r="BB158" s="445"/>
      <c r="BC158" s="445"/>
      <c r="BD158" s="445"/>
      <c r="BE158" s="445"/>
      <c r="BF158" s="445"/>
      <c r="BG158" s="445"/>
      <c r="BH158" s="445"/>
      <c r="BI158" s="445"/>
      <c r="BJ158" s="445"/>
      <c r="BK158" s="445"/>
      <c r="BL158" s="445"/>
      <c r="BM158" s="445"/>
      <c r="BN158" s="445"/>
      <c r="BO158" s="445"/>
      <c r="BP158" s="445"/>
      <c r="BQ158" s="445"/>
      <c r="BR158" s="445"/>
      <c r="BS158" s="445"/>
      <c r="BT158" s="445"/>
      <c r="BU158" s="445"/>
      <c r="BV158" s="445"/>
      <c r="BW158" s="445"/>
      <c r="BX158" s="445"/>
      <c r="BY158" s="445"/>
      <c r="BZ158" s="445"/>
      <c r="CA158" s="445"/>
      <c r="CB158" s="445"/>
      <c r="CC158" s="445"/>
      <c r="CD158" s="445"/>
      <c r="CE158" s="445"/>
      <c r="CF158" s="445"/>
      <c r="CG158" s="445"/>
      <c r="CH158" s="445"/>
      <c r="CI158" s="445"/>
      <c r="CJ158" s="445"/>
      <c r="CK158" s="445"/>
      <c r="CL158" s="445"/>
      <c r="CM158" s="445"/>
      <c r="CN158" s="445"/>
      <c r="CO158" s="445"/>
      <c r="CP158" s="445"/>
      <c r="CQ158" s="445"/>
      <c r="CR158" s="445"/>
      <c r="CS158" s="445"/>
      <c r="CT158" s="445"/>
      <c r="CU158" s="445"/>
      <c r="CV158" s="445"/>
      <c r="CW158" s="445"/>
      <c r="CX158" s="445"/>
      <c r="CY158" s="445"/>
      <c r="CZ158" s="445"/>
      <c r="DA158" s="445"/>
      <c r="DB158" s="445"/>
      <c r="DC158" s="445"/>
      <c r="DD158" s="445"/>
      <c r="DE158" s="445"/>
      <c r="DF158" s="445"/>
      <c r="DG158" s="445"/>
      <c r="DH158" s="445"/>
      <c r="DI158" s="445"/>
      <c r="DJ158" s="445"/>
      <c r="DK158" s="445"/>
      <c r="DL158" s="445"/>
      <c r="DM158" s="445"/>
      <c r="DN158" s="445"/>
      <c r="DO158" s="445"/>
      <c r="DP158" s="445"/>
      <c r="DQ158" s="445"/>
      <c r="DR158" s="445"/>
      <c r="DS158" s="445"/>
      <c r="DT158" s="445"/>
      <c r="DU158" s="445"/>
      <c r="DV158" s="445"/>
      <c r="DW158" s="445"/>
      <c r="DX158" s="445"/>
      <c r="DY158" s="445"/>
      <c r="DZ158" s="445"/>
      <c r="EA158" s="445"/>
      <c r="EB158" s="445"/>
      <c r="EC158" s="445"/>
      <c r="ED158" s="445"/>
      <c r="EE158" s="445"/>
      <c r="EF158" s="445"/>
      <c r="EG158" s="445"/>
      <c r="EH158" s="445"/>
      <c r="EI158" s="445"/>
      <c r="EJ158" s="445"/>
      <c r="EK158" s="445"/>
      <c r="EL158" s="445"/>
      <c r="EM158" s="445"/>
      <c r="EN158" s="445"/>
      <c r="EO158" s="445"/>
      <c r="EP158" s="445"/>
      <c r="EQ158" s="445"/>
      <c r="ER158" s="445"/>
      <c r="ES158" s="445"/>
      <c r="ET158" s="445"/>
      <c r="EU158" s="445"/>
      <c r="EV158" s="445"/>
      <c r="EW158" s="445"/>
      <c r="EX158" s="445"/>
      <c r="EY158" s="445"/>
      <c r="EZ158" s="445"/>
      <c r="FA158" s="445"/>
      <c r="FB158" s="445"/>
      <c r="FC158" s="445"/>
      <c r="FD158" s="445"/>
      <c r="FE158" s="445"/>
      <c r="FF158" s="445"/>
      <c r="FG158" s="445"/>
      <c r="FH158" s="445"/>
      <c r="FI158" s="445"/>
      <c r="FJ158" s="445"/>
      <c r="FK158" s="445"/>
      <c r="FL158" s="445"/>
      <c r="FM158" s="445"/>
      <c r="FN158" s="445"/>
      <c r="FO158" s="445"/>
      <c r="FP158" s="445"/>
      <c r="FQ158" s="445"/>
      <c r="FR158" s="445"/>
      <c r="FS158" s="445"/>
      <c r="FT158" s="445"/>
      <c r="FU158" s="445"/>
      <c r="FV158" s="445"/>
      <c r="FW158" s="445"/>
      <c r="FX158" s="445"/>
      <c r="FY158" s="445"/>
      <c r="FZ158" s="445"/>
      <c r="GA158" s="445"/>
      <c r="GB158" s="445"/>
      <c r="GC158" s="445"/>
      <c r="GD158" s="445"/>
      <c r="GE158" s="445"/>
      <c r="GF158" s="445"/>
      <c r="GG158" s="445"/>
      <c r="GH158" s="445"/>
      <c r="GI158" s="445"/>
      <c r="GJ158" s="445"/>
      <c r="GK158" s="445"/>
      <c r="GL158" s="445"/>
      <c r="GM158" s="445"/>
      <c r="GN158" s="445"/>
      <c r="GO158" s="445"/>
      <c r="GP158" s="445"/>
      <c r="GQ158" s="445"/>
      <c r="GR158" s="445"/>
      <c r="GS158" s="445"/>
      <c r="GT158" s="445"/>
      <c r="GU158" s="445"/>
      <c r="GV158" s="445"/>
      <c r="GW158" s="445"/>
      <c r="GX158" s="445"/>
      <c r="GY158" s="445"/>
      <c r="GZ158" s="445"/>
      <c r="HA158" s="445"/>
      <c r="HB158" s="445"/>
      <c r="HC158" s="445"/>
      <c r="HD158" s="445"/>
      <c r="HE158" s="445"/>
      <c r="HF158" s="445"/>
      <c r="HG158" s="445"/>
      <c r="HH158" s="445"/>
      <c r="HI158" s="445"/>
      <c r="HJ158" s="445"/>
      <c r="HK158" s="445"/>
      <c r="HL158" s="445"/>
      <c r="HM158" s="445"/>
      <c r="HN158" s="445"/>
      <c r="HO158" s="445"/>
      <c r="HP158" s="445"/>
      <c r="HQ158" s="445"/>
      <c r="HR158" s="445"/>
      <c r="HS158" s="445"/>
      <c r="HT158" s="445"/>
      <c r="HU158" s="445"/>
      <c r="HV158" s="445"/>
      <c r="HW158" s="445"/>
      <c r="HX158" s="445"/>
      <c r="HY158" s="445"/>
      <c r="HZ158" s="445"/>
      <c r="IA158" s="445"/>
      <c r="IB158" s="445"/>
      <c r="IC158" s="445"/>
      <c r="ID158" s="445"/>
      <c r="IE158" s="445"/>
      <c r="IF158" s="445"/>
      <c r="IG158" s="445"/>
      <c r="IH158" s="445"/>
      <c r="II158" s="445"/>
      <c r="IJ158" s="445"/>
      <c r="IK158" s="445"/>
      <c r="IL158" s="445"/>
      <c r="IM158" s="445"/>
      <c r="IN158" s="445"/>
      <c r="IO158" s="445"/>
      <c r="IP158" s="445"/>
      <c r="IQ158" s="445"/>
      <c r="IR158" s="445"/>
      <c r="IS158" s="445"/>
      <c r="IT158" s="445"/>
      <c r="IU158" s="445"/>
      <c r="IV158" s="445"/>
    </row>
    <row r="159" spans="1:9" s="445" customFormat="1" ht="12.75">
      <c r="A159" s="387" t="s">
        <v>4428</v>
      </c>
      <c r="B159" s="388" t="s">
        <v>4205</v>
      </c>
      <c r="C159" s="387" t="s">
        <v>1618</v>
      </c>
      <c r="D159" s="389">
        <v>4</v>
      </c>
      <c r="E159" s="427">
        <v>65081756</v>
      </c>
      <c r="F159" s="87" t="s">
        <v>4208</v>
      </c>
      <c r="G159" s="389" t="s">
        <v>3349</v>
      </c>
      <c r="H159" s="387" t="s">
        <v>1256</v>
      </c>
      <c r="I159" s="387" t="s">
        <v>1620</v>
      </c>
    </row>
    <row r="160" spans="1:9" ht="12.75">
      <c r="A160" s="418"/>
      <c r="B160" s="418"/>
      <c r="C160" s="418"/>
      <c r="D160" s="418"/>
      <c r="E160" s="418"/>
      <c r="F160" s="88"/>
      <c r="G160" s="418"/>
      <c r="H160" s="418"/>
      <c r="I160" s="418"/>
    </row>
    <row r="161" spans="1:256" s="445" customFormat="1" ht="12.75">
      <c r="A161" s="443" t="s">
        <v>1605</v>
      </c>
      <c r="B161" s="389"/>
      <c r="C161" s="89" t="s">
        <v>3171</v>
      </c>
      <c r="D161" s="389">
        <v>11</v>
      </c>
      <c r="E161" s="446" t="s">
        <v>3172</v>
      </c>
      <c r="F161" s="447" t="s">
        <v>3173</v>
      </c>
      <c r="G161" s="389" t="s">
        <v>2246</v>
      </c>
      <c r="H161" s="389" t="s">
        <v>1613</v>
      </c>
      <c r="I161" s="389" t="s">
        <v>1620</v>
      </c>
      <c r="J161" s="415"/>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5"/>
      <c r="AJ161" s="415"/>
      <c r="AK161" s="415"/>
      <c r="AL161" s="415"/>
      <c r="AM161" s="415"/>
      <c r="AN161" s="415"/>
      <c r="AO161" s="415"/>
      <c r="AP161" s="415"/>
      <c r="AQ161" s="415"/>
      <c r="AR161" s="415"/>
      <c r="AS161" s="415"/>
      <c r="AT161" s="415"/>
      <c r="AU161" s="415"/>
      <c r="AV161" s="415"/>
      <c r="AW161" s="415"/>
      <c r="AX161" s="415"/>
      <c r="AY161" s="415"/>
      <c r="AZ161" s="415"/>
      <c r="BA161" s="415"/>
      <c r="BB161" s="415"/>
      <c r="BC161" s="415"/>
      <c r="BD161" s="415"/>
      <c r="BE161" s="415"/>
      <c r="BF161" s="415"/>
      <c r="BG161" s="415"/>
      <c r="BH161" s="415"/>
      <c r="BI161" s="415"/>
      <c r="BJ161" s="415"/>
      <c r="BK161" s="415"/>
      <c r="BL161" s="415"/>
      <c r="BM161" s="415"/>
      <c r="BN161" s="415"/>
      <c r="BO161" s="415"/>
      <c r="BP161" s="415"/>
      <c r="BQ161" s="415"/>
      <c r="BR161" s="415"/>
      <c r="BS161" s="415"/>
      <c r="BT161" s="415"/>
      <c r="BU161" s="415"/>
      <c r="BV161" s="415"/>
      <c r="BW161" s="415"/>
      <c r="BX161" s="415"/>
      <c r="BY161" s="415"/>
      <c r="BZ161" s="415"/>
      <c r="CA161" s="415"/>
      <c r="CB161" s="415"/>
      <c r="CC161" s="415"/>
      <c r="CD161" s="415"/>
      <c r="CE161" s="415"/>
      <c r="CF161" s="415"/>
      <c r="CG161" s="415"/>
      <c r="CH161" s="415"/>
      <c r="CI161" s="415"/>
      <c r="CJ161" s="415"/>
      <c r="CK161" s="415"/>
      <c r="CL161" s="415"/>
      <c r="CM161" s="415"/>
      <c r="CN161" s="415"/>
      <c r="CO161" s="415"/>
      <c r="CP161" s="415"/>
      <c r="CQ161" s="415"/>
      <c r="CR161" s="415"/>
      <c r="CS161" s="415"/>
      <c r="CT161" s="415"/>
      <c r="CU161" s="415"/>
      <c r="CV161" s="415"/>
      <c r="CW161" s="415"/>
      <c r="CX161" s="415"/>
      <c r="CY161" s="415"/>
      <c r="CZ161" s="415"/>
      <c r="DA161" s="415"/>
      <c r="DB161" s="415"/>
      <c r="DC161" s="415"/>
      <c r="DD161" s="415"/>
      <c r="DE161" s="415"/>
      <c r="DF161" s="415"/>
      <c r="DG161" s="415"/>
      <c r="DH161" s="415"/>
      <c r="DI161" s="415"/>
      <c r="DJ161" s="415"/>
      <c r="DK161" s="415"/>
      <c r="DL161" s="415"/>
      <c r="DM161" s="415"/>
      <c r="DN161" s="415"/>
      <c r="DO161" s="415"/>
      <c r="DP161" s="415"/>
      <c r="DQ161" s="415"/>
      <c r="DR161" s="415"/>
      <c r="DS161" s="415"/>
      <c r="DT161" s="415"/>
      <c r="DU161" s="415"/>
      <c r="DV161" s="415"/>
      <c r="DW161" s="415"/>
      <c r="DX161" s="415"/>
      <c r="DY161" s="415"/>
      <c r="DZ161" s="415"/>
      <c r="EA161" s="415"/>
      <c r="EB161" s="415"/>
      <c r="EC161" s="415"/>
      <c r="ED161" s="415"/>
      <c r="EE161" s="415"/>
      <c r="EF161" s="415"/>
      <c r="EG161" s="415"/>
      <c r="EH161" s="415"/>
      <c r="EI161" s="415"/>
      <c r="EJ161" s="415"/>
      <c r="EK161" s="415"/>
      <c r="EL161" s="415"/>
      <c r="EM161" s="415"/>
      <c r="EN161" s="415"/>
      <c r="EO161" s="415"/>
      <c r="EP161" s="415"/>
      <c r="EQ161" s="415"/>
      <c r="ER161" s="415"/>
      <c r="ES161" s="415"/>
      <c r="ET161" s="415"/>
      <c r="EU161" s="415"/>
      <c r="EV161" s="415"/>
      <c r="EW161" s="415"/>
      <c r="EX161" s="415"/>
      <c r="EY161" s="415"/>
      <c r="EZ161" s="415"/>
      <c r="FA161" s="415"/>
      <c r="FB161" s="415"/>
      <c r="FC161" s="415"/>
      <c r="FD161" s="415"/>
      <c r="FE161" s="415"/>
      <c r="FF161" s="415"/>
      <c r="FG161" s="415"/>
      <c r="FH161" s="415"/>
      <c r="FI161" s="415"/>
      <c r="FJ161" s="415"/>
      <c r="FK161" s="415"/>
      <c r="FL161" s="415"/>
      <c r="FM161" s="415"/>
      <c r="FN161" s="415"/>
      <c r="FO161" s="415"/>
      <c r="FP161" s="415"/>
      <c r="FQ161" s="415"/>
      <c r="FR161" s="415"/>
      <c r="FS161" s="415"/>
      <c r="FT161" s="415"/>
      <c r="FU161" s="415"/>
      <c r="FV161" s="415"/>
      <c r="FW161" s="415"/>
      <c r="FX161" s="415"/>
      <c r="FY161" s="415"/>
      <c r="FZ161" s="415"/>
      <c r="GA161" s="415"/>
      <c r="GB161" s="415"/>
      <c r="GC161" s="415"/>
      <c r="GD161" s="415"/>
      <c r="GE161" s="415"/>
      <c r="GF161" s="415"/>
      <c r="GG161" s="415"/>
      <c r="GH161" s="415"/>
      <c r="GI161" s="415"/>
      <c r="GJ161" s="415"/>
      <c r="GK161" s="415"/>
      <c r="GL161" s="415"/>
      <c r="GM161" s="415"/>
      <c r="GN161" s="415"/>
      <c r="GO161" s="415"/>
      <c r="GP161" s="415"/>
      <c r="GQ161" s="415"/>
      <c r="GR161" s="415"/>
      <c r="GS161" s="415"/>
      <c r="GT161" s="415"/>
      <c r="GU161" s="415"/>
      <c r="GV161" s="415"/>
      <c r="GW161" s="415"/>
      <c r="GX161" s="415"/>
      <c r="GY161" s="415"/>
      <c r="GZ161" s="415"/>
      <c r="HA161" s="415"/>
      <c r="HB161" s="415"/>
      <c r="HC161" s="415"/>
      <c r="HD161" s="415"/>
      <c r="HE161" s="415"/>
      <c r="HF161" s="415"/>
      <c r="HG161" s="415"/>
      <c r="HH161" s="415"/>
      <c r="HI161" s="415"/>
      <c r="HJ161" s="415"/>
      <c r="HK161" s="415"/>
      <c r="HL161" s="415"/>
      <c r="HM161" s="415"/>
      <c r="HN161" s="415"/>
      <c r="HO161" s="415"/>
      <c r="HP161" s="415"/>
      <c r="HQ161" s="415"/>
      <c r="HR161" s="415"/>
      <c r="HS161" s="415"/>
      <c r="HT161" s="415"/>
      <c r="HU161" s="415"/>
      <c r="HV161" s="415"/>
      <c r="HW161" s="415"/>
      <c r="HX161" s="415"/>
      <c r="HY161" s="415"/>
      <c r="HZ161" s="415"/>
      <c r="IA161" s="415"/>
      <c r="IB161" s="415"/>
      <c r="IC161" s="415"/>
      <c r="ID161" s="415"/>
      <c r="IE161" s="415"/>
      <c r="IF161" s="415"/>
      <c r="IG161" s="415"/>
      <c r="IH161" s="415"/>
      <c r="II161" s="415"/>
      <c r="IJ161" s="415"/>
      <c r="IK161" s="415"/>
      <c r="IL161" s="415"/>
      <c r="IM161" s="415"/>
      <c r="IN161" s="415"/>
      <c r="IO161" s="415"/>
      <c r="IP161" s="415"/>
      <c r="IQ161" s="415"/>
      <c r="IR161" s="415"/>
      <c r="IS161" s="415"/>
      <c r="IT161" s="415"/>
      <c r="IU161" s="415"/>
      <c r="IV161" s="415"/>
    </row>
    <row r="162" spans="1:256" s="445" customFormat="1" ht="12.75">
      <c r="A162" s="387" t="s">
        <v>1605</v>
      </c>
      <c r="B162" s="389"/>
      <c r="C162" s="90" t="s">
        <v>3174</v>
      </c>
      <c r="D162" s="389">
        <v>11</v>
      </c>
      <c r="E162" s="446" t="s">
        <v>3175</v>
      </c>
      <c r="F162" s="447" t="s">
        <v>3176</v>
      </c>
      <c r="G162" s="389" t="s">
        <v>2246</v>
      </c>
      <c r="H162" s="389" t="s">
        <v>1613</v>
      </c>
      <c r="I162" s="389" t="s">
        <v>1620</v>
      </c>
      <c r="J162" s="415"/>
      <c r="K162" s="415"/>
      <c r="L162" s="415"/>
      <c r="M162" s="415"/>
      <c r="N162" s="415"/>
      <c r="O162" s="415"/>
      <c r="P162" s="415"/>
      <c r="Q162" s="415"/>
      <c r="R162" s="415"/>
      <c r="S162" s="415"/>
      <c r="T162" s="415"/>
      <c r="U162" s="415"/>
      <c r="V162" s="415"/>
      <c r="W162" s="415"/>
      <c r="X162" s="415"/>
      <c r="Y162" s="415"/>
      <c r="Z162" s="415"/>
      <c r="AA162" s="415"/>
      <c r="AB162" s="415"/>
      <c r="AC162" s="415"/>
      <c r="AD162" s="415"/>
      <c r="AE162" s="415"/>
      <c r="AF162" s="415"/>
      <c r="AG162" s="415"/>
      <c r="AH162" s="415"/>
      <c r="AI162" s="415"/>
      <c r="AJ162" s="415"/>
      <c r="AK162" s="415"/>
      <c r="AL162" s="415"/>
      <c r="AM162" s="415"/>
      <c r="AN162" s="415"/>
      <c r="AO162" s="415"/>
      <c r="AP162" s="415"/>
      <c r="AQ162" s="415"/>
      <c r="AR162" s="415"/>
      <c r="AS162" s="415"/>
      <c r="AT162" s="415"/>
      <c r="AU162" s="415"/>
      <c r="AV162" s="415"/>
      <c r="AW162" s="415"/>
      <c r="AX162" s="415"/>
      <c r="AY162" s="415"/>
      <c r="AZ162" s="415"/>
      <c r="BA162" s="415"/>
      <c r="BB162" s="415"/>
      <c r="BC162" s="415"/>
      <c r="BD162" s="415"/>
      <c r="BE162" s="415"/>
      <c r="BF162" s="415"/>
      <c r="BG162" s="415"/>
      <c r="BH162" s="415"/>
      <c r="BI162" s="415"/>
      <c r="BJ162" s="415"/>
      <c r="BK162" s="415"/>
      <c r="BL162" s="415"/>
      <c r="BM162" s="415"/>
      <c r="BN162" s="415"/>
      <c r="BO162" s="415"/>
      <c r="BP162" s="415"/>
      <c r="BQ162" s="415"/>
      <c r="BR162" s="415"/>
      <c r="BS162" s="415"/>
      <c r="BT162" s="415"/>
      <c r="BU162" s="415"/>
      <c r="BV162" s="415"/>
      <c r="BW162" s="415"/>
      <c r="BX162" s="415"/>
      <c r="BY162" s="415"/>
      <c r="BZ162" s="415"/>
      <c r="CA162" s="415"/>
      <c r="CB162" s="415"/>
      <c r="CC162" s="415"/>
      <c r="CD162" s="415"/>
      <c r="CE162" s="415"/>
      <c r="CF162" s="415"/>
      <c r="CG162" s="415"/>
      <c r="CH162" s="415"/>
      <c r="CI162" s="415"/>
      <c r="CJ162" s="415"/>
      <c r="CK162" s="415"/>
      <c r="CL162" s="415"/>
      <c r="CM162" s="415"/>
      <c r="CN162" s="415"/>
      <c r="CO162" s="415"/>
      <c r="CP162" s="415"/>
      <c r="CQ162" s="415"/>
      <c r="CR162" s="415"/>
      <c r="CS162" s="415"/>
      <c r="CT162" s="415"/>
      <c r="CU162" s="415"/>
      <c r="CV162" s="415"/>
      <c r="CW162" s="415"/>
      <c r="CX162" s="415"/>
      <c r="CY162" s="415"/>
      <c r="CZ162" s="415"/>
      <c r="DA162" s="415"/>
      <c r="DB162" s="415"/>
      <c r="DC162" s="415"/>
      <c r="DD162" s="415"/>
      <c r="DE162" s="415"/>
      <c r="DF162" s="415"/>
      <c r="DG162" s="415"/>
      <c r="DH162" s="415"/>
      <c r="DI162" s="415"/>
      <c r="DJ162" s="415"/>
      <c r="DK162" s="415"/>
      <c r="DL162" s="415"/>
      <c r="DM162" s="415"/>
      <c r="DN162" s="415"/>
      <c r="DO162" s="415"/>
      <c r="DP162" s="415"/>
      <c r="DQ162" s="415"/>
      <c r="DR162" s="415"/>
      <c r="DS162" s="415"/>
      <c r="DT162" s="415"/>
      <c r="DU162" s="415"/>
      <c r="DV162" s="415"/>
      <c r="DW162" s="415"/>
      <c r="DX162" s="415"/>
      <c r="DY162" s="415"/>
      <c r="DZ162" s="415"/>
      <c r="EA162" s="415"/>
      <c r="EB162" s="415"/>
      <c r="EC162" s="415"/>
      <c r="ED162" s="415"/>
      <c r="EE162" s="415"/>
      <c r="EF162" s="415"/>
      <c r="EG162" s="415"/>
      <c r="EH162" s="415"/>
      <c r="EI162" s="415"/>
      <c r="EJ162" s="415"/>
      <c r="EK162" s="415"/>
      <c r="EL162" s="415"/>
      <c r="EM162" s="415"/>
      <c r="EN162" s="415"/>
      <c r="EO162" s="415"/>
      <c r="EP162" s="415"/>
      <c r="EQ162" s="415"/>
      <c r="ER162" s="415"/>
      <c r="ES162" s="415"/>
      <c r="ET162" s="415"/>
      <c r="EU162" s="415"/>
      <c r="EV162" s="415"/>
      <c r="EW162" s="415"/>
      <c r="EX162" s="415"/>
      <c r="EY162" s="415"/>
      <c r="EZ162" s="415"/>
      <c r="FA162" s="415"/>
      <c r="FB162" s="415"/>
      <c r="FC162" s="415"/>
      <c r="FD162" s="415"/>
      <c r="FE162" s="415"/>
      <c r="FF162" s="415"/>
      <c r="FG162" s="415"/>
      <c r="FH162" s="415"/>
      <c r="FI162" s="415"/>
      <c r="FJ162" s="415"/>
      <c r="FK162" s="415"/>
      <c r="FL162" s="415"/>
      <c r="FM162" s="415"/>
      <c r="FN162" s="415"/>
      <c r="FO162" s="415"/>
      <c r="FP162" s="415"/>
      <c r="FQ162" s="415"/>
      <c r="FR162" s="415"/>
      <c r="FS162" s="415"/>
      <c r="FT162" s="415"/>
      <c r="FU162" s="415"/>
      <c r="FV162" s="415"/>
      <c r="FW162" s="415"/>
      <c r="FX162" s="415"/>
      <c r="FY162" s="415"/>
      <c r="FZ162" s="415"/>
      <c r="GA162" s="415"/>
      <c r="GB162" s="415"/>
      <c r="GC162" s="415"/>
      <c r="GD162" s="415"/>
      <c r="GE162" s="415"/>
      <c r="GF162" s="415"/>
      <c r="GG162" s="415"/>
      <c r="GH162" s="415"/>
      <c r="GI162" s="415"/>
      <c r="GJ162" s="415"/>
      <c r="GK162" s="415"/>
      <c r="GL162" s="415"/>
      <c r="GM162" s="415"/>
      <c r="GN162" s="415"/>
      <c r="GO162" s="415"/>
      <c r="GP162" s="415"/>
      <c r="GQ162" s="415"/>
      <c r="GR162" s="415"/>
      <c r="GS162" s="415"/>
      <c r="GT162" s="415"/>
      <c r="GU162" s="415"/>
      <c r="GV162" s="415"/>
      <c r="GW162" s="415"/>
      <c r="GX162" s="415"/>
      <c r="GY162" s="415"/>
      <c r="GZ162" s="415"/>
      <c r="HA162" s="415"/>
      <c r="HB162" s="415"/>
      <c r="HC162" s="415"/>
      <c r="HD162" s="415"/>
      <c r="HE162" s="415"/>
      <c r="HF162" s="415"/>
      <c r="HG162" s="415"/>
      <c r="HH162" s="415"/>
      <c r="HI162" s="415"/>
      <c r="HJ162" s="415"/>
      <c r="HK162" s="415"/>
      <c r="HL162" s="415"/>
      <c r="HM162" s="415"/>
      <c r="HN162" s="415"/>
      <c r="HO162" s="415"/>
      <c r="HP162" s="415"/>
      <c r="HQ162" s="415"/>
      <c r="HR162" s="415"/>
      <c r="HS162" s="415"/>
      <c r="HT162" s="415"/>
      <c r="HU162" s="415"/>
      <c r="HV162" s="415"/>
      <c r="HW162" s="415"/>
      <c r="HX162" s="415"/>
      <c r="HY162" s="415"/>
      <c r="HZ162" s="415"/>
      <c r="IA162" s="415"/>
      <c r="IB162" s="415"/>
      <c r="IC162" s="415"/>
      <c r="ID162" s="415"/>
      <c r="IE162" s="415"/>
      <c r="IF162" s="415"/>
      <c r="IG162" s="415"/>
      <c r="IH162" s="415"/>
      <c r="II162" s="415"/>
      <c r="IJ162" s="415"/>
      <c r="IK162" s="415"/>
      <c r="IL162" s="415"/>
      <c r="IM162" s="415"/>
      <c r="IN162" s="415"/>
      <c r="IO162" s="415"/>
      <c r="IP162" s="415"/>
      <c r="IQ162" s="415"/>
      <c r="IR162" s="415"/>
      <c r="IS162" s="415"/>
      <c r="IT162" s="415"/>
      <c r="IU162" s="415"/>
      <c r="IV162" s="415"/>
    </row>
    <row r="163" spans="1:256" s="445" customFormat="1" ht="12.75">
      <c r="A163" s="387" t="s">
        <v>1605</v>
      </c>
      <c r="B163" s="389"/>
      <c r="C163" s="91" t="s">
        <v>3177</v>
      </c>
      <c r="D163" s="389">
        <v>11</v>
      </c>
      <c r="E163" s="446" t="s">
        <v>3178</v>
      </c>
      <c r="F163" s="447" t="s">
        <v>3179</v>
      </c>
      <c r="G163" s="389" t="s">
        <v>2246</v>
      </c>
      <c r="H163" s="389" t="s">
        <v>1613</v>
      </c>
      <c r="I163" s="389" t="s">
        <v>1620</v>
      </c>
      <c r="J163" s="415"/>
      <c r="K163" s="415"/>
      <c r="L163" s="415"/>
      <c r="M163" s="415"/>
      <c r="N163" s="415"/>
      <c r="O163" s="415"/>
      <c r="P163" s="415"/>
      <c r="Q163" s="415"/>
      <c r="R163" s="415"/>
      <c r="S163" s="415"/>
      <c r="T163" s="415"/>
      <c r="U163" s="415"/>
      <c r="V163" s="415"/>
      <c r="W163" s="415"/>
      <c r="X163" s="415"/>
      <c r="Y163" s="415"/>
      <c r="Z163" s="415"/>
      <c r="AA163" s="415"/>
      <c r="AB163" s="415"/>
      <c r="AC163" s="415"/>
      <c r="AD163" s="415"/>
      <c r="AE163" s="415"/>
      <c r="AF163" s="415"/>
      <c r="AG163" s="415"/>
      <c r="AH163" s="415"/>
      <c r="AI163" s="415"/>
      <c r="AJ163" s="415"/>
      <c r="AK163" s="415"/>
      <c r="AL163" s="415"/>
      <c r="AM163" s="415"/>
      <c r="AN163" s="415"/>
      <c r="AO163" s="415"/>
      <c r="AP163" s="415"/>
      <c r="AQ163" s="415"/>
      <c r="AR163" s="415"/>
      <c r="AS163" s="415"/>
      <c r="AT163" s="415"/>
      <c r="AU163" s="415"/>
      <c r="AV163" s="415"/>
      <c r="AW163" s="415"/>
      <c r="AX163" s="415"/>
      <c r="AY163" s="415"/>
      <c r="AZ163" s="415"/>
      <c r="BA163" s="415"/>
      <c r="BB163" s="415"/>
      <c r="BC163" s="415"/>
      <c r="BD163" s="415"/>
      <c r="BE163" s="415"/>
      <c r="BF163" s="415"/>
      <c r="BG163" s="415"/>
      <c r="BH163" s="415"/>
      <c r="BI163" s="415"/>
      <c r="BJ163" s="415"/>
      <c r="BK163" s="415"/>
      <c r="BL163" s="415"/>
      <c r="BM163" s="415"/>
      <c r="BN163" s="415"/>
      <c r="BO163" s="415"/>
      <c r="BP163" s="415"/>
      <c r="BQ163" s="415"/>
      <c r="BR163" s="415"/>
      <c r="BS163" s="415"/>
      <c r="BT163" s="415"/>
      <c r="BU163" s="415"/>
      <c r="BV163" s="415"/>
      <c r="BW163" s="415"/>
      <c r="BX163" s="415"/>
      <c r="BY163" s="415"/>
      <c r="BZ163" s="415"/>
      <c r="CA163" s="415"/>
      <c r="CB163" s="415"/>
      <c r="CC163" s="415"/>
      <c r="CD163" s="415"/>
      <c r="CE163" s="415"/>
      <c r="CF163" s="415"/>
      <c r="CG163" s="415"/>
      <c r="CH163" s="415"/>
      <c r="CI163" s="415"/>
      <c r="CJ163" s="415"/>
      <c r="CK163" s="415"/>
      <c r="CL163" s="415"/>
      <c r="CM163" s="415"/>
      <c r="CN163" s="415"/>
      <c r="CO163" s="415"/>
      <c r="CP163" s="415"/>
      <c r="CQ163" s="415"/>
      <c r="CR163" s="415"/>
      <c r="CS163" s="415"/>
      <c r="CT163" s="415"/>
      <c r="CU163" s="415"/>
      <c r="CV163" s="415"/>
      <c r="CW163" s="415"/>
      <c r="CX163" s="415"/>
      <c r="CY163" s="415"/>
      <c r="CZ163" s="415"/>
      <c r="DA163" s="415"/>
      <c r="DB163" s="415"/>
      <c r="DC163" s="415"/>
      <c r="DD163" s="415"/>
      <c r="DE163" s="415"/>
      <c r="DF163" s="415"/>
      <c r="DG163" s="415"/>
      <c r="DH163" s="415"/>
      <c r="DI163" s="415"/>
      <c r="DJ163" s="415"/>
      <c r="DK163" s="415"/>
      <c r="DL163" s="415"/>
      <c r="DM163" s="415"/>
      <c r="DN163" s="415"/>
      <c r="DO163" s="415"/>
      <c r="DP163" s="415"/>
      <c r="DQ163" s="415"/>
      <c r="DR163" s="415"/>
      <c r="DS163" s="415"/>
      <c r="DT163" s="415"/>
      <c r="DU163" s="415"/>
      <c r="DV163" s="415"/>
      <c r="DW163" s="415"/>
      <c r="DX163" s="415"/>
      <c r="DY163" s="415"/>
      <c r="DZ163" s="415"/>
      <c r="EA163" s="415"/>
      <c r="EB163" s="415"/>
      <c r="EC163" s="415"/>
      <c r="ED163" s="415"/>
      <c r="EE163" s="415"/>
      <c r="EF163" s="415"/>
      <c r="EG163" s="415"/>
      <c r="EH163" s="415"/>
      <c r="EI163" s="415"/>
      <c r="EJ163" s="415"/>
      <c r="EK163" s="415"/>
      <c r="EL163" s="415"/>
      <c r="EM163" s="415"/>
      <c r="EN163" s="415"/>
      <c r="EO163" s="415"/>
      <c r="EP163" s="415"/>
      <c r="EQ163" s="415"/>
      <c r="ER163" s="415"/>
      <c r="ES163" s="415"/>
      <c r="ET163" s="415"/>
      <c r="EU163" s="415"/>
      <c r="EV163" s="415"/>
      <c r="EW163" s="415"/>
      <c r="EX163" s="415"/>
      <c r="EY163" s="415"/>
      <c r="EZ163" s="415"/>
      <c r="FA163" s="415"/>
      <c r="FB163" s="415"/>
      <c r="FC163" s="415"/>
      <c r="FD163" s="415"/>
      <c r="FE163" s="415"/>
      <c r="FF163" s="415"/>
      <c r="FG163" s="415"/>
      <c r="FH163" s="415"/>
      <c r="FI163" s="415"/>
      <c r="FJ163" s="415"/>
      <c r="FK163" s="415"/>
      <c r="FL163" s="415"/>
      <c r="FM163" s="415"/>
      <c r="FN163" s="415"/>
      <c r="FO163" s="415"/>
      <c r="FP163" s="415"/>
      <c r="FQ163" s="415"/>
      <c r="FR163" s="415"/>
      <c r="FS163" s="415"/>
      <c r="FT163" s="415"/>
      <c r="FU163" s="415"/>
      <c r="FV163" s="415"/>
      <c r="FW163" s="415"/>
      <c r="FX163" s="415"/>
      <c r="FY163" s="415"/>
      <c r="FZ163" s="415"/>
      <c r="GA163" s="415"/>
      <c r="GB163" s="415"/>
      <c r="GC163" s="415"/>
      <c r="GD163" s="415"/>
      <c r="GE163" s="415"/>
      <c r="GF163" s="415"/>
      <c r="GG163" s="415"/>
      <c r="GH163" s="415"/>
      <c r="GI163" s="415"/>
      <c r="GJ163" s="415"/>
      <c r="GK163" s="415"/>
      <c r="GL163" s="415"/>
      <c r="GM163" s="415"/>
      <c r="GN163" s="415"/>
      <c r="GO163" s="415"/>
      <c r="GP163" s="415"/>
      <c r="GQ163" s="415"/>
      <c r="GR163" s="415"/>
      <c r="GS163" s="415"/>
      <c r="GT163" s="415"/>
      <c r="GU163" s="415"/>
      <c r="GV163" s="415"/>
      <c r="GW163" s="415"/>
      <c r="GX163" s="415"/>
      <c r="GY163" s="415"/>
      <c r="GZ163" s="415"/>
      <c r="HA163" s="415"/>
      <c r="HB163" s="415"/>
      <c r="HC163" s="415"/>
      <c r="HD163" s="415"/>
      <c r="HE163" s="415"/>
      <c r="HF163" s="415"/>
      <c r="HG163" s="415"/>
      <c r="HH163" s="415"/>
      <c r="HI163" s="415"/>
      <c r="HJ163" s="415"/>
      <c r="HK163" s="415"/>
      <c r="HL163" s="415"/>
      <c r="HM163" s="415"/>
      <c r="HN163" s="415"/>
      <c r="HO163" s="415"/>
      <c r="HP163" s="415"/>
      <c r="HQ163" s="415"/>
      <c r="HR163" s="415"/>
      <c r="HS163" s="415"/>
      <c r="HT163" s="415"/>
      <c r="HU163" s="415"/>
      <c r="HV163" s="415"/>
      <c r="HW163" s="415"/>
      <c r="HX163" s="415"/>
      <c r="HY163" s="415"/>
      <c r="HZ163" s="415"/>
      <c r="IA163" s="415"/>
      <c r="IB163" s="415"/>
      <c r="IC163" s="415"/>
      <c r="ID163" s="415"/>
      <c r="IE163" s="415"/>
      <c r="IF163" s="415"/>
      <c r="IG163" s="415"/>
      <c r="IH163" s="415"/>
      <c r="II163" s="415"/>
      <c r="IJ163" s="415"/>
      <c r="IK163" s="415"/>
      <c r="IL163" s="415"/>
      <c r="IM163" s="415"/>
      <c r="IN163" s="415"/>
      <c r="IO163" s="415"/>
      <c r="IP163" s="415"/>
      <c r="IQ163" s="415"/>
      <c r="IR163" s="415"/>
      <c r="IS163" s="415"/>
      <c r="IT163" s="415"/>
      <c r="IU163" s="415"/>
      <c r="IV163" s="415"/>
    </row>
    <row r="164" spans="1:256" s="445" customFormat="1" ht="12.75">
      <c r="A164" s="387" t="s">
        <v>1605</v>
      </c>
      <c r="B164" s="389" t="s">
        <v>3180</v>
      </c>
      <c r="C164" s="89" t="s">
        <v>3171</v>
      </c>
      <c r="D164" s="389">
        <v>11</v>
      </c>
      <c r="E164" s="446" t="s">
        <v>3181</v>
      </c>
      <c r="F164" s="447" t="s">
        <v>3182</v>
      </c>
      <c r="G164" s="389" t="s">
        <v>2246</v>
      </c>
      <c r="H164" s="389" t="s">
        <v>1256</v>
      </c>
      <c r="I164" s="389" t="s">
        <v>1620</v>
      </c>
      <c r="J164" s="415"/>
      <c r="K164" s="415"/>
      <c r="L164" s="415"/>
      <c r="M164" s="415"/>
      <c r="N164" s="415"/>
      <c r="O164" s="415"/>
      <c r="P164" s="415"/>
      <c r="Q164" s="415"/>
      <c r="R164" s="415"/>
      <c r="S164" s="415"/>
      <c r="T164" s="415"/>
      <c r="U164" s="415"/>
      <c r="V164" s="415"/>
      <c r="W164" s="415"/>
      <c r="X164" s="415"/>
      <c r="Y164" s="415"/>
      <c r="Z164" s="415"/>
      <c r="AA164" s="415"/>
      <c r="AB164" s="415"/>
      <c r="AC164" s="415"/>
      <c r="AD164" s="415"/>
      <c r="AE164" s="415"/>
      <c r="AF164" s="415"/>
      <c r="AG164" s="415"/>
      <c r="AH164" s="415"/>
      <c r="AI164" s="415"/>
      <c r="AJ164" s="415"/>
      <c r="AK164" s="415"/>
      <c r="AL164" s="415"/>
      <c r="AM164" s="415"/>
      <c r="AN164" s="415"/>
      <c r="AO164" s="415"/>
      <c r="AP164" s="415"/>
      <c r="AQ164" s="415"/>
      <c r="AR164" s="415"/>
      <c r="AS164" s="415"/>
      <c r="AT164" s="415"/>
      <c r="AU164" s="415"/>
      <c r="AV164" s="415"/>
      <c r="AW164" s="415"/>
      <c r="AX164" s="415"/>
      <c r="AY164" s="415"/>
      <c r="AZ164" s="415"/>
      <c r="BA164" s="415"/>
      <c r="BB164" s="415"/>
      <c r="BC164" s="415"/>
      <c r="BD164" s="415"/>
      <c r="BE164" s="415"/>
      <c r="BF164" s="415"/>
      <c r="BG164" s="415"/>
      <c r="BH164" s="415"/>
      <c r="BI164" s="415"/>
      <c r="BJ164" s="415"/>
      <c r="BK164" s="415"/>
      <c r="BL164" s="415"/>
      <c r="BM164" s="415"/>
      <c r="BN164" s="415"/>
      <c r="BO164" s="415"/>
      <c r="BP164" s="415"/>
      <c r="BQ164" s="415"/>
      <c r="BR164" s="415"/>
      <c r="BS164" s="415"/>
      <c r="BT164" s="415"/>
      <c r="BU164" s="415"/>
      <c r="BV164" s="415"/>
      <c r="BW164" s="415"/>
      <c r="BX164" s="415"/>
      <c r="BY164" s="415"/>
      <c r="BZ164" s="415"/>
      <c r="CA164" s="415"/>
      <c r="CB164" s="415"/>
      <c r="CC164" s="415"/>
      <c r="CD164" s="415"/>
      <c r="CE164" s="415"/>
      <c r="CF164" s="415"/>
      <c r="CG164" s="415"/>
      <c r="CH164" s="415"/>
      <c r="CI164" s="415"/>
      <c r="CJ164" s="415"/>
      <c r="CK164" s="415"/>
      <c r="CL164" s="415"/>
      <c r="CM164" s="415"/>
      <c r="CN164" s="415"/>
      <c r="CO164" s="415"/>
      <c r="CP164" s="415"/>
      <c r="CQ164" s="415"/>
      <c r="CR164" s="415"/>
      <c r="CS164" s="415"/>
      <c r="CT164" s="415"/>
      <c r="CU164" s="415"/>
      <c r="CV164" s="415"/>
      <c r="CW164" s="415"/>
      <c r="CX164" s="415"/>
      <c r="CY164" s="415"/>
      <c r="CZ164" s="415"/>
      <c r="DA164" s="415"/>
      <c r="DB164" s="415"/>
      <c r="DC164" s="415"/>
      <c r="DD164" s="415"/>
      <c r="DE164" s="415"/>
      <c r="DF164" s="415"/>
      <c r="DG164" s="415"/>
      <c r="DH164" s="415"/>
      <c r="DI164" s="415"/>
      <c r="DJ164" s="415"/>
      <c r="DK164" s="415"/>
      <c r="DL164" s="415"/>
      <c r="DM164" s="415"/>
      <c r="DN164" s="415"/>
      <c r="DO164" s="415"/>
      <c r="DP164" s="415"/>
      <c r="DQ164" s="415"/>
      <c r="DR164" s="415"/>
      <c r="DS164" s="415"/>
      <c r="DT164" s="415"/>
      <c r="DU164" s="415"/>
      <c r="DV164" s="415"/>
      <c r="DW164" s="415"/>
      <c r="DX164" s="415"/>
      <c r="DY164" s="415"/>
      <c r="DZ164" s="415"/>
      <c r="EA164" s="415"/>
      <c r="EB164" s="415"/>
      <c r="EC164" s="415"/>
      <c r="ED164" s="415"/>
      <c r="EE164" s="415"/>
      <c r="EF164" s="415"/>
      <c r="EG164" s="415"/>
      <c r="EH164" s="415"/>
      <c r="EI164" s="415"/>
      <c r="EJ164" s="415"/>
      <c r="EK164" s="415"/>
      <c r="EL164" s="415"/>
      <c r="EM164" s="415"/>
      <c r="EN164" s="415"/>
      <c r="EO164" s="415"/>
      <c r="EP164" s="415"/>
      <c r="EQ164" s="415"/>
      <c r="ER164" s="415"/>
      <c r="ES164" s="415"/>
      <c r="ET164" s="415"/>
      <c r="EU164" s="415"/>
      <c r="EV164" s="415"/>
      <c r="EW164" s="415"/>
      <c r="EX164" s="415"/>
      <c r="EY164" s="415"/>
      <c r="EZ164" s="415"/>
      <c r="FA164" s="415"/>
      <c r="FB164" s="415"/>
      <c r="FC164" s="415"/>
      <c r="FD164" s="415"/>
      <c r="FE164" s="415"/>
      <c r="FF164" s="415"/>
      <c r="FG164" s="415"/>
      <c r="FH164" s="415"/>
      <c r="FI164" s="415"/>
      <c r="FJ164" s="415"/>
      <c r="FK164" s="415"/>
      <c r="FL164" s="415"/>
      <c r="FM164" s="415"/>
      <c r="FN164" s="415"/>
      <c r="FO164" s="415"/>
      <c r="FP164" s="415"/>
      <c r="FQ164" s="415"/>
      <c r="FR164" s="415"/>
      <c r="FS164" s="415"/>
      <c r="FT164" s="415"/>
      <c r="FU164" s="415"/>
      <c r="FV164" s="415"/>
      <c r="FW164" s="415"/>
      <c r="FX164" s="415"/>
      <c r="FY164" s="415"/>
      <c r="FZ164" s="415"/>
      <c r="GA164" s="415"/>
      <c r="GB164" s="415"/>
      <c r="GC164" s="415"/>
      <c r="GD164" s="415"/>
      <c r="GE164" s="415"/>
      <c r="GF164" s="415"/>
      <c r="GG164" s="415"/>
      <c r="GH164" s="415"/>
      <c r="GI164" s="415"/>
      <c r="GJ164" s="415"/>
      <c r="GK164" s="415"/>
      <c r="GL164" s="415"/>
      <c r="GM164" s="415"/>
      <c r="GN164" s="415"/>
      <c r="GO164" s="415"/>
      <c r="GP164" s="415"/>
      <c r="GQ164" s="415"/>
      <c r="GR164" s="415"/>
      <c r="GS164" s="415"/>
      <c r="GT164" s="415"/>
      <c r="GU164" s="415"/>
      <c r="GV164" s="415"/>
      <c r="GW164" s="415"/>
      <c r="GX164" s="415"/>
      <c r="GY164" s="415"/>
      <c r="GZ164" s="415"/>
      <c r="HA164" s="415"/>
      <c r="HB164" s="415"/>
      <c r="HC164" s="415"/>
      <c r="HD164" s="415"/>
      <c r="HE164" s="415"/>
      <c r="HF164" s="415"/>
      <c r="HG164" s="415"/>
      <c r="HH164" s="415"/>
      <c r="HI164" s="415"/>
      <c r="HJ164" s="415"/>
      <c r="HK164" s="415"/>
      <c r="HL164" s="415"/>
      <c r="HM164" s="415"/>
      <c r="HN164" s="415"/>
      <c r="HO164" s="415"/>
      <c r="HP164" s="415"/>
      <c r="HQ164" s="415"/>
      <c r="HR164" s="415"/>
      <c r="HS164" s="415"/>
      <c r="HT164" s="415"/>
      <c r="HU164" s="415"/>
      <c r="HV164" s="415"/>
      <c r="HW164" s="415"/>
      <c r="HX164" s="415"/>
      <c r="HY164" s="415"/>
      <c r="HZ164" s="415"/>
      <c r="IA164" s="415"/>
      <c r="IB164" s="415"/>
      <c r="IC164" s="415"/>
      <c r="ID164" s="415"/>
      <c r="IE164" s="415"/>
      <c r="IF164" s="415"/>
      <c r="IG164" s="415"/>
      <c r="IH164" s="415"/>
      <c r="II164" s="415"/>
      <c r="IJ164" s="415"/>
      <c r="IK164" s="415"/>
      <c r="IL164" s="415"/>
      <c r="IM164" s="415"/>
      <c r="IN164" s="415"/>
      <c r="IO164" s="415"/>
      <c r="IP164" s="415"/>
      <c r="IQ164" s="415"/>
      <c r="IR164" s="415"/>
      <c r="IS164" s="415"/>
      <c r="IT164" s="415"/>
      <c r="IU164" s="415"/>
      <c r="IV164" s="415"/>
    </row>
    <row r="165" spans="1:256" s="445" customFormat="1" ht="12.75">
      <c r="A165" s="387" t="s">
        <v>1605</v>
      </c>
      <c r="B165" s="389" t="s">
        <v>3183</v>
      </c>
      <c r="C165" s="90" t="s">
        <v>3174</v>
      </c>
      <c r="D165" s="389">
        <v>11</v>
      </c>
      <c r="E165" s="92" t="s">
        <v>3184</v>
      </c>
      <c r="F165" s="86" t="s">
        <v>3185</v>
      </c>
      <c r="G165" s="389" t="s">
        <v>2246</v>
      </c>
      <c r="H165" s="428" t="s">
        <v>1256</v>
      </c>
      <c r="I165" s="389" t="s">
        <v>1620</v>
      </c>
      <c r="J165" s="415"/>
      <c r="K165" s="415"/>
      <c r="L165" s="415"/>
      <c r="M165" s="415"/>
      <c r="N165" s="415"/>
      <c r="O165" s="415"/>
      <c r="P165" s="415"/>
      <c r="Q165" s="415"/>
      <c r="R165" s="415"/>
      <c r="S165" s="415"/>
      <c r="T165" s="415"/>
      <c r="U165" s="415"/>
      <c r="V165" s="415"/>
      <c r="W165" s="415"/>
      <c r="X165" s="415"/>
      <c r="Y165" s="415"/>
      <c r="Z165" s="415"/>
      <c r="AA165" s="415"/>
      <c r="AB165" s="415"/>
      <c r="AC165" s="415"/>
      <c r="AD165" s="415"/>
      <c r="AE165" s="415"/>
      <c r="AF165" s="415"/>
      <c r="AG165" s="415"/>
      <c r="AH165" s="415"/>
      <c r="AI165" s="415"/>
      <c r="AJ165" s="415"/>
      <c r="AK165" s="415"/>
      <c r="AL165" s="415"/>
      <c r="AM165" s="415"/>
      <c r="AN165" s="415"/>
      <c r="AO165" s="415"/>
      <c r="AP165" s="415"/>
      <c r="AQ165" s="415"/>
      <c r="AR165" s="415"/>
      <c r="AS165" s="415"/>
      <c r="AT165" s="415"/>
      <c r="AU165" s="415"/>
      <c r="AV165" s="415"/>
      <c r="AW165" s="415"/>
      <c r="AX165" s="415"/>
      <c r="AY165" s="415"/>
      <c r="AZ165" s="415"/>
      <c r="BA165" s="415"/>
      <c r="BB165" s="415"/>
      <c r="BC165" s="415"/>
      <c r="BD165" s="415"/>
      <c r="BE165" s="415"/>
      <c r="BF165" s="415"/>
      <c r="BG165" s="415"/>
      <c r="BH165" s="415"/>
      <c r="BI165" s="415"/>
      <c r="BJ165" s="415"/>
      <c r="BK165" s="415"/>
      <c r="BL165" s="415"/>
      <c r="BM165" s="415"/>
      <c r="BN165" s="415"/>
      <c r="BO165" s="415"/>
      <c r="BP165" s="415"/>
      <c r="BQ165" s="415"/>
      <c r="BR165" s="415"/>
      <c r="BS165" s="415"/>
      <c r="BT165" s="415"/>
      <c r="BU165" s="415"/>
      <c r="BV165" s="415"/>
      <c r="BW165" s="415"/>
      <c r="BX165" s="415"/>
      <c r="BY165" s="415"/>
      <c r="BZ165" s="415"/>
      <c r="CA165" s="415"/>
      <c r="CB165" s="415"/>
      <c r="CC165" s="415"/>
      <c r="CD165" s="415"/>
      <c r="CE165" s="415"/>
      <c r="CF165" s="415"/>
      <c r="CG165" s="415"/>
      <c r="CH165" s="415"/>
      <c r="CI165" s="415"/>
      <c r="CJ165" s="415"/>
      <c r="CK165" s="415"/>
      <c r="CL165" s="415"/>
      <c r="CM165" s="415"/>
      <c r="CN165" s="415"/>
      <c r="CO165" s="415"/>
      <c r="CP165" s="415"/>
      <c r="CQ165" s="415"/>
      <c r="CR165" s="415"/>
      <c r="CS165" s="415"/>
      <c r="CT165" s="415"/>
      <c r="CU165" s="415"/>
      <c r="CV165" s="415"/>
      <c r="CW165" s="415"/>
      <c r="CX165" s="415"/>
      <c r="CY165" s="415"/>
      <c r="CZ165" s="415"/>
      <c r="DA165" s="415"/>
      <c r="DB165" s="415"/>
      <c r="DC165" s="415"/>
      <c r="DD165" s="415"/>
      <c r="DE165" s="415"/>
      <c r="DF165" s="415"/>
      <c r="DG165" s="415"/>
      <c r="DH165" s="415"/>
      <c r="DI165" s="415"/>
      <c r="DJ165" s="415"/>
      <c r="DK165" s="415"/>
      <c r="DL165" s="415"/>
      <c r="DM165" s="415"/>
      <c r="DN165" s="415"/>
      <c r="DO165" s="415"/>
      <c r="DP165" s="415"/>
      <c r="DQ165" s="415"/>
      <c r="DR165" s="415"/>
      <c r="DS165" s="415"/>
      <c r="DT165" s="415"/>
      <c r="DU165" s="415"/>
      <c r="DV165" s="415"/>
      <c r="DW165" s="415"/>
      <c r="DX165" s="415"/>
      <c r="DY165" s="415"/>
      <c r="DZ165" s="415"/>
      <c r="EA165" s="415"/>
      <c r="EB165" s="415"/>
      <c r="EC165" s="415"/>
      <c r="ED165" s="415"/>
      <c r="EE165" s="415"/>
      <c r="EF165" s="415"/>
      <c r="EG165" s="415"/>
      <c r="EH165" s="415"/>
      <c r="EI165" s="415"/>
      <c r="EJ165" s="415"/>
      <c r="EK165" s="415"/>
      <c r="EL165" s="415"/>
      <c r="EM165" s="415"/>
      <c r="EN165" s="415"/>
      <c r="EO165" s="415"/>
      <c r="EP165" s="415"/>
      <c r="EQ165" s="415"/>
      <c r="ER165" s="415"/>
      <c r="ES165" s="415"/>
      <c r="ET165" s="415"/>
      <c r="EU165" s="415"/>
      <c r="EV165" s="415"/>
      <c r="EW165" s="415"/>
      <c r="EX165" s="415"/>
      <c r="EY165" s="415"/>
      <c r="EZ165" s="415"/>
      <c r="FA165" s="415"/>
      <c r="FB165" s="415"/>
      <c r="FC165" s="415"/>
      <c r="FD165" s="415"/>
      <c r="FE165" s="415"/>
      <c r="FF165" s="415"/>
      <c r="FG165" s="415"/>
      <c r="FH165" s="415"/>
      <c r="FI165" s="415"/>
      <c r="FJ165" s="415"/>
      <c r="FK165" s="415"/>
      <c r="FL165" s="415"/>
      <c r="FM165" s="415"/>
      <c r="FN165" s="415"/>
      <c r="FO165" s="415"/>
      <c r="FP165" s="415"/>
      <c r="FQ165" s="415"/>
      <c r="FR165" s="415"/>
      <c r="FS165" s="415"/>
      <c r="FT165" s="415"/>
      <c r="FU165" s="415"/>
      <c r="FV165" s="415"/>
      <c r="FW165" s="415"/>
      <c r="FX165" s="415"/>
      <c r="FY165" s="415"/>
      <c r="FZ165" s="415"/>
      <c r="GA165" s="415"/>
      <c r="GB165" s="415"/>
      <c r="GC165" s="415"/>
      <c r="GD165" s="415"/>
      <c r="GE165" s="415"/>
      <c r="GF165" s="415"/>
      <c r="GG165" s="415"/>
      <c r="GH165" s="415"/>
      <c r="GI165" s="415"/>
      <c r="GJ165" s="415"/>
      <c r="GK165" s="415"/>
      <c r="GL165" s="415"/>
      <c r="GM165" s="415"/>
      <c r="GN165" s="415"/>
      <c r="GO165" s="415"/>
      <c r="GP165" s="415"/>
      <c r="GQ165" s="415"/>
      <c r="GR165" s="415"/>
      <c r="GS165" s="415"/>
      <c r="GT165" s="415"/>
      <c r="GU165" s="415"/>
      <c r="GV165" s="415"/>
      <c r="GW165" s="415"/>
      <c r="GX165" s="415"/>
      <c r="GY165" s="415"/>
      <c r="GZ165" s="415"/>
      <c r="HA165" s="415"/>
      <c r="HB165" s="415"/>
      <c r="HC165" s="415"/>
      <c r="HD165" s="415"/>
      <c r="HE165" s="415"/>
      <c r="HF165" s="415"/>
      <c r="HG165" s="415"/>
      <c r="HH165" s="415"/>
      <c r="HI165" s="415"/>
      <c r="HJ165" s="415"/>
      <c r="HK165" s="415"/>
      <c r="HL165" s="415"/>
      <c r="HM165" s="415"/>
      <c r="HN165" s="415"/>
      <c r="HO165" s="415"/>
      <c r="HP165" s="415"/>
      <c r="HQ165" s="415"/>
      <c r="HR165" s="415"/>
      <c r="HS165" s="415"/>
      <c r="HT165" s="415"/>
      <c r="HU165" s="415"/>
      <c r="HV165" s="415"/>
      <c r="HW165" s="415"/>
      <c r="HX165" s="415"/>
      <c r="HY165" s="415"/>
      <c r="HZ165" s="415"/>
      <c r="IA165" s="415"/>
      <c r="IB165" s="415"/>
      <c r="IC165" s="415"/>
      <c r="ID165" s="415"/>
      <c r="IE165" s="415"/>
      <c r="IF165" s="415"/>
      <c r="IG165" s="415"/>
      <c r="IH165" s="415"/>
      <c r="II165" s="415"/>
      <c r="IJ165" s="415"/>
      <c r="IK165" s="415"/>
      <c r="IL165" s="415"/>
      <c r="IM165" s="415"/>
      <c r="IN165" s="415"/>
      <c r="IO165" s="415"/>
      <c r="IP165" s="415"/>
      <c r="IQ165" s="415"/>
      <c r="IR165" s="415"/>
      <c r="IS165" s="415"/>
      <c r="IT165" s="415"/>
      <c r="IU165" s="415"/>
      <c r="IV165" s="415"/>
    </row>
    <row r="166" spans="1:256" s="445" customFormat="1" ht="12.75">
      <c r="A166" s="387" t="s">
        <v>1605</v>
      </c>
      <c r="B166" s="389" t="s">
        <v>3183</v>
      </c>
      <c r="C166" s="89" t="s">
        <v>3171</v>
      </c>
      <c r="D166" s="389">
        <v>11</v>
      </c>
      <c r="E166" s="446" t="s">
        <v>2570</v>
      </c>
      <c r="F166" s="447" t="s">
        <v>2571</v>
      </c>
      <c r="G166" s="389" t="s">
        <v>2246</v>
      </c>
      <c r="H166" s="389" t="s">
        <v>1256</v>
      </c>
      <c r="I166" s="389" t="s">
        <v>1620</v>
      </c>
      <c r="J166" s="415"/>
      <c r="K166" s="415"/>
      <c r="L166" s="415"/>
      <c r="M166" s="415"/>
      <c r="N166" s="415"/>
      <c r="O166" s="415"/>
      <c r="P166" s="415"/>
      <c r="Q166" s="415"/>
      <c r="R166" s="415"/>
      <c r="S166" s="415"/>
      <c r="T166" s="415"/>
      <c r="U166" s="415"/>
      <c r="V166" s="415"/>
      <c r="W166" s="415"/>
      <c r="X166" s="415"/>
      <c r="Y166" s="415"/>
      <c r="Z166" s="415"/>
      <c r="AA166" s="415"/>
      <c r="AB166" s="415"/>
      <c r="AC166" s="415"/>
      <c r="AD166" s="415"/>
      <c r="AE166" s="415"/>
      <c r="AF166" s="415"/>
      <c r="AG166" s="415"/>
      <c r="AH166" s="415"/>
      <c r="AI166" s="415"/>
      <c r="AJ166" s="415"/>
      <c r="AK166" s="415"/>
      <c r="AL166" s="415"/>
      <c r="AM166" s="415"/>
      <c r="AN166" s="415"/>
      <c r="AO166" s="415"/>
      <c r="AP166" s="415"/>
      <c r="AQ166" s="415"/>
      <c r="AR166" s="415"/>
      <c r="AS166" s="415"/>
      <c r="AT166" s="415"/>
      <c r="AU166" s="415"/>
      <c r="AV166" s="415"/>
      <c r="AW166" s="415"/>
      <c r="AX166" s="415"/>
      <c r="AY166" s="415"/>
      <c r="AZ166" s="415"/>
      <c r="BA166" s="415"/>
      <c r="BB166" s="415"/>
      <c r="BC166" s="415"/>
      <c r="BD166" s="415"/>
      <c r="BE166" s="415"/>
      <c r="BF166" s="415"/>
      <c r="BG166" s="415"/>
      <c r="BH166" s="415"/>
      <c r="BI166" s="415"/>
      <c r="BJ166" s="415"/>
      <c r="BK166" s="415"/>
      <c r="BL166" s="415"/>
      <c r="BM166" s="415"/>
      <c r="BN166" s="415"/>
      <c r="BO166" s="415"/>
      <c r="BP166" s="415"/>
      <c r="BQ166" s="415"/>
      <c r="BR166" s="415"/>
      <c r="BS166" s="415"/>
      <c r="BT166" s="415"/>
      <c r="BU166" s="415"/>
      <c r="BV166" s="415"/>
      <c r="BW166" s="415"/>
      <c r="BX166" s="415"/>
      <c r="BY166" s="415"/>
      <c r="BZ166" s="415"/>
      <c r="CA166" s="415"/>
      <c r="CB166" s="415"/>
      <c r="CC166" s="415"/>
      <c r="CD166" s="415"/>
      <c r="CE166" s="415"/>
      <c r="CF166" s="415"/>
      <c r="CG166" s="415"/>
      <c r="CH166" s="415"/>
      <c r="CI166" s="415"/>
      <c r="CJ166" s="415"/>
      <c r="CK166" s="415"/>
      <c r="CL166" s="415"/>
      <c r="CM166" s="415"/>
      <c r="CN166" s="415"/>
      <c r="CO166" s="415"/>
      <c r="CP166" s="415"/>
      <c r="CQ166" s="415"/>
      <c r="CR166" s="415"/>
      <c r="CS166" s="415"/>
      <c r="CT166" s="415"/>
      <c r="CU166" s="415"/>
      <c r="CV166" s="415"/>
      <c r="CW166" s="415"/>
      <c r="CX166" s="415"/>
      <c r="CY166" s="415"/>
      <c r="CZ166" s="415"/>
      <c r="DA166" s="415"/>
      <c r="DB166" s="415"/>
      <c r="DC166" s="415"/>
      <c r="DD166" s="415"/>
      <c r="DE166" s="415"/>
      <c r="DF166" s="415"/>
      <c r="DG166" s="415"/>
      <c r="DH166" s="415"/>
      <c r="DI166" s="415"/>
      <c r="DJ166" s="415"/>
      <c r="DK166" s="415"/>
      <c r="DL166" s="415"/>
      <c r="DM166" s="415"/>
      <c r="DN166" s="415"/>
      <c r="DO166" s="415"/>
      <c r="DP166" s="415"/>
      <c r="DQ166" s="415"/>
      <c r="DR166" s="415"/>
      <c r="DS166" s="415"/>
      <c r="DT166" s="415"/>
      <c r="DU166" s="415"/>
      <c r="DV166" s="415"/>
      <c r="DW166" s="415"/>
      <c r="DX166" s="415"/>
      <c r="DY166" s="415"/>
      <c r="DZ166" s="415"/>
      <c r="EA166" s="415"/>
      <c r="EB166" s="415"/>
      <c r="EC166" s="415"/>
      <c r="ED166" s="415"/>
      <c r="EE166" s="415"/>
      <c r="EF166" s="415"/>
      <c r="EG166" s="415"/>
      <c r="EH166" s="415"/>
      <c r="EI166" s="415"/>
      <c r="EJ166" s="415"/>
      <c r="EK166" s="415"/>
      <c r="EL166" s="415"/>
      <c r="EM166" s="415"/>
      <c r="EN166" s="415"/>
      <c r="EO166" s="415"/>
      <c r="EP166" s="415"/>
      <c r="EQ166" s="415"/>
      <c r="ER166" s="415"/>
      <c r="ES166" s="415"/>
      <c r="ET166" s="415"/>
      <c r="EU166" s="415"/>
      <c r="EV166" s="415"/>
      <c r="EW166" s="415"/>
      <c r="EX166" s="415"/>
      <c r="EY166" s="415"/>
      <c r="EZ166" s="415"/>
      <c r="FA166" s="415"/>
      <c r="FB166" s="415"/>
      <c r="FC166" s="415"/>
      <c r="FD166" s="415"/>
      <c r="FE166" s="415"/>
      <c r="FF166" s="415"/>
      <c r="FG166" s="415"/>
      <c r="FH166" s="415"/>
      <c r="FI166" s="415"/>
      <c r="FJ166" s="415"/>
      <c r="FK166" s="415"/>
      <c r="FL166" s="415"/>
      <c r="FM166" s="415"/>
      <c r="FN166" s="415"/>
      <c r="FO166" s="415"/>
      <c r="FP166" s="415"/>
      <c r="FQ166" s="415"/>
      <c r="FR166" s="415"/>
      <c r="FS166" s="415"/>
      <c r="FT166" s="415"/>
      <c r="FU166" s="415"/>
      <c r="FV166" s="415"/>
      <c r="FW166" s="415"/>
      <c r="FX166" s="415"/>
      <c r="FY166" s="415"/>
      <c r="FZ166" s="415"/>
      <c r="GA166" s="415"/>
      <c r="GB166" s="415"/>
      <c r="GC166" s="415"/>
      <c r="GD166" s="415"/>
      <c r="GE166" s="415"/>
      <c r="GF166" s="415"/>
      <c r="GG166" s="415"/>
      <c r="GH166" s="415"/>
      <c r="GI166" s="415"/>
      <c r="GJ166" s="415"/>
      <c r="GK166" s="415"/>
      <c r="GL166" s="415"/>
      <c r="GM166" s="415"/>
      <c r="GN166" s="415"/>
      <c r="GO166" s="415"/>
      <c r="GP166" s="415"/>
      <c r="GQ166" s="415"/>
      <c r="GR166" s="415"/>
      <c r="GS166" s="415"/>
      <c r="GT166" s="415"/>
      <c r="GU166" s="415"/>
      <c r="GV166" s="415"/>
      <c r="GW166" s="415"/>
      <c r="GX166" s="415"/>
      <c r="GY166" s="415"/>
      <c r="GZ166" s="415"/>
      <c r="HA166" s="415"/>
      <c r="HB166" s="415"/>
      <c r="HC166" s="415"/>
      <c r="HD166" s="415"/>
      <c r="HE166" s="415"/>
      <c r="HF166" s="415"/>
      <c r="HG166" s="415"/>
      <c r="HH166" s="415"/>
      <c r="HI166" s="415"/>
      <c r="HJ166" s="415"/>
      <c r="HK166" s="415"/>
      <c r="HL166" s="415"/>
      <c r="HM166" s="415"/>
      <c r="HN166" s="415"/>
      <c r="HO166" s="415"/>
      <c r="HP166" s="415"/>
      <c r="HQ166" s="415"/>
      <c r="HR166" s="415"/>
      <c r="HS166" s="415"/>
      <c r="HT166" s="415"/>
      <c r="HU166" s="415"/>
      <c r="HV166" s="415"/>
      <c r="HW166" s="415"/>
      <c r="HX166" s="415"/>
      <c r="HY166" s="415"/>
      <c r="HZ166" s="415"/>
      <c r="IA166" s="415"/>
      <c r="IB166" s="415"/>
      <c r="IC166" s="415"/>
      <c r="ID166" s="415"/>
      <c r="IE166" s="415"/>
      <c r="IF166" s="415"/>
      <c r="IG166" s="415"/>
      <c r="IH166" s="415"/>
      <c r="II166" s="415"/>
      <c r="IJ166" s="415"/>
      <c r="IK166" s="415"/>
      <c r="IL166" s="415"/>
      <c r="IM166" s="415"/>
      <c r="IN166" s="415"/>
      <c r="IO166" s="415"/>
      <c r="IP166" s="415"/>
      <c r="IQ166" s="415"/>
      <c r="IR166" s="415"/>
      <c r="IS166" s="415"/>
      <c r="IT166" s="415"/>
      <c r="IU166" s="415"/>
      <c r="IV166" s="415"/>
    </row>
    <row r="167" spans="1:9" ht="12.75">
      <c r="A167" s="417"/>
      <c r="B167" s="418"/>
      <c r="C167" s="418"/>
      <c r="D167" s="418"/>
      <c r="E167" s="419"/>
      <c r="F167" s="80"/>
      <c r="G167" s="418"/>
      <c r="H167" s="418"/>
      <c r="I167" s="418"/>
    </row>
    <row r="168" spans="1:9" ht="12.75">
      <c r="A168" s="443" t="s">
        <v>1606</v>
      </c>
      <c r="B168" s="413"/>
      <c r="C168" s="413" t="s">
        <v>1618</v>
      </c>
      <c r="D168" s="413">
        <v>9</v>
      </c>
      <c r="E168" s="458" t="s">
        <v>3574</v>
      </c>
      <c r="F168" s="448" t="s">
        <v>1415</v>
      </c>
      <c r="G168" s="413" t="s">
        <v>2252</v>
      </c>
      <c r="H168" s="413" t="s">
        <v>1613</v>
      </c>
      <c r="I168" s="413" t="s">
        <v>1620</v>
      </c>
    </row>
    <row r="169" spans="1:9" ht="12.75">
      <c r="A169" s="416" t="s">
        <v>1606</v>
      </c>
      <c r="B169" s="413"/>
      <c r="C169" s="413" t="s">
        <v>1618</v>
      </c>
      <c r="D169" s="413">
        <v>9</v>
      </c>
      <c r="E169" s="458" t="s">
        <v>3575</v>
      </c>
      <c r="F169" s="448" t="s">
        <v>1416</v>
      </c>
      <c r="G169" s="413" t="s">
        <v>2252</v>
      </c>
      <c r="H169" s="413" t="s">
        <v>1256</v>
      </c>
      <c r="I169" s="413" t="s">
        <v>1620</v>
      </c>
    </row>
    <row r="170" spans="1:9" ht="12.75">
      <c r="A170" s="417"/>
      <c r="B170" s="418"/>
      <c r="C170" s="418"/>
      <c r="D170" s="418"/>
      <c r="E170" s="419"/>
      <c r="F170" s="80"/>
      <c r="G170" s="418"/>
      <c r="H170" s="418"/>
      <c r="I170" s="418"/>
    </row>
    <row r="171" spans="1:9" ht="12.75">
      <c r="A171" s="459" t="s">
        <v>1609</v>
      </c>
      <c r="B171" s="413"/>
      <c r="C171" s="413" t="s">
        <v>1618</v>
      </c>
      <c r="D171" s="413">
        <v>9</v>
      </c>
      <c r="E171" s="460" t="s">
        <v>3576</v>
      </c>
      <c r="F171" s="448" t="s">
        <v>1417</v>
      </c>
      <c r="G171" s="413" t="s">
        <v>2252</v>
      </c>
      <c r="H171" s="413" t="s">
        <v>1613</v>
      </c>
      <c r="I171" s="413" t="s">
        <v>1620</v>
      </c>
    </row>
    <row r="172" spans="1:9" ht="12.75">
      <c r="A172" s="416" t="s">
        <v>1609</v>
      </c>
      <c r="B172" s="413"/>
      <c r="C172" s="413" t="s">
        <v>1618</v>
      </c>
      <c r="D172" s="413">
        <v>9</v>
      </c>
      <c r="E172" s="461" t="s">
        <v>3577</v>
      </c>
      <c r="F172" s="448" t="s">
        <v>1418</v>
      </c>
      <c r="G172" s="413" t="s">
        <v>2252</v>
      </c>
      <c r="H172" s="413" t="s">
        <v>1256</v>
      </c>
      <c r="I172" s="413" t="s">
        <v>1620</v>
      </c>
    </row>
    <row r="173" spans="1:9" ht="12.75">
      <c r="A173" s="417"/>
      <c r="B173" s="418"/>
      <c r="C173" s="418"/>
      <c r="D173" s="418"/>
      <c r="E173" s="419"/>
      <c r="F173" s="80"/>
      <c r="G173" s="418"/>
      <c r="H173" s="418"/>
      <c r="I173" s="418"/>
    </row>
    <row r="174" spans="1:9" ht="12.75">
      <c r="A174" s="443" t="s">
        <v>1611</v>
      </c>
      <c r="B174" s="413"/>
      <c r="C174" s="413" t="s">
        <v>1618</v>
      </c>
      <c r="D174" s="413">
        <v>11</v>
      </c>
      <c r="E174" s="422" t="s">
        <v>2574</v>
      </c>
      <c r="F174" s="81" t="s">
        <v>2575</v>
      </c>
      <c r="G174" s="413" t="s">
        <v>2252</v>
      </c>
      <c r="H174" s="413" t="s">
        <v>1613</v>
      </c>
      <c r="I174" s="413" t="s">
        <v>1620</v>
      </c>
    </row>
    <row r="175" spans="1:9" ht="12.75">
      <c r="A175" s="416" t="s">
        <v>1611</v>
      </c>
      <c r="B175" s="413" t="s">
        <v>3339</v>
      </c>
      <c r="C175" s="413" t="s">
        <v>1618</v>
      </c>
      <c r="D175" s="413">
        <v>11</v>
      </c>
      <c r="E175" s="422" t="s">
        <v>2580</v>
      </c>
      <c r="F175" s="81" t="s">
        <v>2581</v>
      </c>
      <c r="G175" s="413" t="s">
        <v>2252</v>
      </c>
      <c r="H175" s="413" t="s">
        <v>1256</v>
      </c>
      <c r="I175" s="413" t="s">
        <v>1620</v>
      </c>
    </row>
    <row r="176" spans="1:9" ht="12.75">
      <c r="A176" s="416" t="s">
        <v>1611</v>
      </c>
      <c r="B176" s="413" t="s">
        <v>3340</v>
      </c>
      <c r="C176" s="413" t="s">
        <v>1618</v>
      </c>
      <c r="D176" s="413">
        <v>11</v>
      </c>
      <c r="E176" s="422" t="s">
        <v>2582</v>
      </c>
      <c r="F176" s="81" t="s">
        <v>2583</v>
      </c>
      <c r="G176" s="413" t="s">
        <v>2252</v>
      </c>
      <c r="H176" s="413" t="s">
        <v>1256</v>
      </c>
      <c r="I176" s="413" t="s">
        <v>1620</v>
      </c>
    </row>
    <row r="177" spans="1:9" ht="12.75">
      <c r="A177" s="416" t="s">
        <v>1611</v>
      </c>
      <c r="B177" s="413"/>
      <c r="C177" s="413" t="s">
        <v>1618</v>
      </c>
      <c r="D177" s="413">
        <v>11</v>
      </c>
      <c r="E177" s="422" t="s">
        <v>2572</v>
      </c>
      <c r="F177" s="81" t="s">
        <v>2573</v>
      </c>
      <c r="G177" s="413" t="s">
        <v>1639</v>
      </c>
      <c r="H177" s="413" t="s">
        <v>1613</v>
      </c>
      <c r="I177" s="413" t="s">
        <v>1620</v>
      </c>
    </row>
    <row r="178" spans="1:9" ht="12.75">
      <c r="A178" s="416" t="s">
        <v>1611</v>
      </c>
      <c r="B178" s="413" t="s">
        <v>3339</v>
      </c>
      <c r="C178" s="413" t="s">
        <v>1618</v>
      </c>
      <c r="D178" s="413">
        <v>11</v>
      </c>
      <c r="E178" s="422" t="s">
        <v>2576</v>
      </c>
      <c r="F178" s="81" t="s">
        <v>2577</v>
      </c>
      <c r="G178" s="413" t="s">
        <v>1639</v>
      </c>
      <c r="H178" s="413" t="s">
        <v>1256</v>
      </c>
      <c r="I178" s="413" t="s">
        <v>1620</v>
      </c>
    </row>
    <row r="179" spans="1:9" ht="12.75">
      <c r="A179" s="416" t="s">
        <v>1611</v>
      </c>
      <c r="B179" s="413" t="s">
        <v>3340</v>
      </c>
      <c r="C179" s="413" t="s">
        <v>1618</v>
      </c>
      <c r="D179" s="413">
        <v>11</v>
      </c>
      <c r="E179" s="422" t="s">
        <v>2578</v>
      </c>
      <c r="F179" s="81" t="s">
        <v>2579</v>
      </c>
      <c r="G179" s="413" t="s">
        <v>1639</v>
      </c>
      <c r="H179" s="413" t="s">
        <v>1256</v>
      </c>
      <c r="I179" s="413" t="s">
        <v>1620</v>
      </c>
    </row>
    <row r="180" spans="1:9" ht="12.75">
      <c r="A180" s="417"/>
      <c r="B180" s="418"/>
      <c r="C180" s="418"/>
      <c r="D180" s="418"/>
      <c r="E180" s="419"/>
      <c r="F180" s="80"/>
      <c r="G180" s="418"/>
      <c r="H180" s="418"/>
      <c r="I180" s="418"/>
    </row>
    <row r="181" spans="1:9" ht="15" customHeight="1">
      <c r="A181" s="443" t="s">
        <v>2211</v>
      </c>
      <c r="B181" s="413"/>
      <c r="C181" s="413" t="s">
        <v>1618</v>
      </c>
      <c r="D181" s="413">
        <v>15</v>
      </c>
      <c r="E181" s="427" t="str">
        <f>"65061456"</f>
        <v>65061456</v>
      </c>
      <c r="F181" s="86" t="s">
        <v>2504</v>
      </c>
      <c r="G181" s="428" t="s">
        <v>2252</v>
      </c>
      <c r="H181" s="413" t="s">
        <v>1613</v>
      </c>
      <c r="I181" s="413" t="s">
        <v>2099</v>
      </c>
    </row>
    <row r="182" spans="1:9" ht="12.75">
      <c r="A182" s="443" t="s">
        <v>2211</v>
      </c>
      <c r="B182" s="413" t="s">
        <v>2584</v>
      </c>
      <c r="C182" s="413" t="s">
        <v>1618</v>
      </c>
      <c r="D182" s="413">
        <v>15</v>
      </c>
      <c r="E182" s="427" t="str">
        <f>"65061287"</f>
        <v>65061287</v>
      </c>
      <c r="F182" s="86" t="s">
        <v>2505</v>
      </c>
      <c r="G182" s="428" t="s">
        <v>2252</v>
      </c>
      <c r="H182" s="413" t="s">
        <v>1256</v>
      </c>
      <c r="I182" s="413" t="s">
        <v>2099</v>
      </c>
    </row>
    <row r="183" spans="1:9" ht="12.75">
      <c r="A183" s="443" t="s">
        <v>2211</v>
      </c>
      <c r="B183" s="413"/>
      <c r="C183" s="413" t="s">
        <v>1618</v>
      </c>
      <c r="D183" s="413">
        <v>15</v>
      </c>
      <c r="E183" s="427" t="str">
        <f>"65061283"</f>
        <v>65061283</v>
      </c>
      <c r="F183" s="86" t="s">
        <v>2506</v>
      </c>
      <c r="G183" s="428" t="s">
        <v>2252</v>
      </c>
      <c r="H183" s="413" t="s">
        <v>1256</v>
      </c>
      <c r="I183" s="413" t="s">
        <v>2099</v>
      </c>
    </row>
    <row r="184" spans="1:9" ht="15" customHeight="1">
      <c r="A184" s="443" t="s">
        <v>2211</v>
      </c>
      <c r="B184" s="413"/>
      <c r="C184" s="413" t="s">
        <v>1618</v>
      </c>
      <c r="D184" s="413">
        <v>15</v>
      </c>
      <c r="E184" s="427" t="str">
        <f>"65061455"</f>
        <v>65061455</v>
      </c>
      <c r="F184" s="86" t="s">
        <v>2501</v>
      </c>
      <c r="G184" s="428" t="s">
        <v>1639</v>
      </c>
      <c r="H184" s="413" t="s">
        <v>1613</v>
      </c>
      <c r="I184" s="413" t="s">
        <v>2099</v>
      </c>
    </row>
    <row r="185" spans="1:9" ht="15" customHeight="1">
      <c r="A185" s="443" t="s">
        <v>2211</v>
      </c>
      <c r="B185" s="413"/>
      <c r="C185" s="413" t="s">
        <v>1618</v>
      </c>
      <c r="D185" s="413">
        <v>15</v>
      </c>
      <c r="E185" s="427" t="str">
        <f>"65061286"</f>
        <v>65061286</v>
      </c>
      <c r="F185" s="86" t="s">
        <v>2502</v>
      </c>
      <c r="G185" s="428" t="s">
        <v>1639</v>
      </c>
      <c r="H185" s="413" t="s">
        <v>1256</v>
      </c>
      <c r="I185" s="413" t="s">
        <v>2099</v>
      </c>
    </row>
    <row r="186" spans="1:9" ht="15" customHeight="1">
      <c r="A186" s="443" t="s">
        <v>2211</v>
      </c>
      <c r="B186" s="413" t="s">
        <v>2584</v>
      </c>
      <c r="C186" s="413" t="s">
        <v>1618</v>
      </c>
      <c r="D186" s="413">
        <v>15</v>
      </c>
      <c r="E186" s="427" t="str">
        <f>"65061282"</f>
        <v>65061282</v>
      </c>
      <c r="F186" s="86" t="s">
        <v>2503</v>
      </c>
      <c r="G186" s="428" t="s">
        <v>1639</v>
      </c>
      <c r="H186" s="413" t="s">
        <v>1256</v>
      </c>
      <c r="I186" s="413" t="s">
        <v>2099</v>
      </c>
    </row>
    <row r="187" spans="1:9" ht="12.75">
      <c r="A187" s="417"/>
      <c r="B187" s="418"/>
      <c r="C187" s="418"/>
      <c r="D187" s="418"/>
      <c r="E187" s="419"/>
      <c r="F187" s="80"/>
      <c r="G187" s="418"/>
      <c r="H187" s="418"/>
      <c r="I187" s="418"/>
    </row>
    <row r="188" spans="1:9" ht="12.75">
      <c r="A188" s="443" t="s">
        <v>2216</v>
      </c>
      <c r="B188" s="413"/>
      <c r="C188" s="413" t="s">
        <v>1618</v>
      </c>
      <c r="D188" s="413">
        <v>7</v>
      </c>
      <c r="E188" s="427" t="str">
        <f>"65062398"</f>
        <v>65062398</v>
      </c>
      <c r="F188" s="86" t="s">
        <v>2510</v>
      </c>
      <c r="G188" s="428" t="s">
        <v>2252</v>
      </c>
      <c r="H188" s="413" t="s">
        <v>1613</v>
      </c>
      <c r="I188" s="413" t="s">
        <v>2099</v>
      </c>
    </row>
    <row r="189" spans="1:9" ht="12.75">
      <c r="A189" s="443" t="s">
        <v>2216</v>
      </c>
      <c r="B189" s="413"/>
      <c r="C189" s="413" t="s">
        <v>1618</v>
      </c>
      <c r="D189" s="413">
        <v>7</v>
      </c>
      <c r="E189" s="427" t="str">
        <f>"65061995"</f>
        <v>65061995</v>
      </c>
      <c r="F189" s="86" t="s">
        <v>2511</v>
      </c>
      <c r="G189" s="428" t="s">
        <v>2252</v>
      </c>
      <c r="H189" s="413" t="s">
        <v>1256</v>
      </c>
      <c r="I189" s="413" t="s">
        <v>2099</v>
      </c>
    </row>
    <row r="190" spans="1:9" ht="12.75">
      <c r="A190" s="443" t="s">
        <v>2216</v>
      </c>
      <c r="B190" s="413" t="s">
        <v>1875</v>
      </c>
      <c r="C190" s="413" t="s">
        <v>1618</v>
      </c>
      <c r="D190" s="413">
        <v>7</v>
      </c>
      <c r="E190" s="427" t="str">
        <f>"65062196"</f>
        <v>65062196</v>
      </c>
      <c r="F190" s="86" t="s">
        <v>2512</v>
      </c>
      <c r="G190" s="428" t="s">
        <v>2252</v>
      </c>
      <c r="H190" s="413" t="s">
        <v>1256</v>
      </c>
      <c r="I190" s="413" t="s">
        <v>2099</v>
      </c>
    </row>
    <row r="191" spans="1:9" ht="12.75">
      <c r="A191" s="443" t="s">
        <v>2216</v>
      </c>
      <c r="B191" s="413"/>
      <c r="C191" s="413" t="s">
        <v>1618</v>
      </c>
      <c r="D191" s="284">
        <v>7</v>
      </c>
      <c r="E191" s="427" t="str">
        <f>"65062470"</f>
        <v>65062470</v>
      </c>
      <c r="F191" s="86" t="s">
        <v>2507</v>
      </c>
      <c r="G191" s="428" t="s">
        <v>1639</v>
      </c>
      <c r="H191" s="413" t="s">
        <v>1613</v>
      </c>
      <c r="I191" s="413" t="s">
        <v>2099</v>
      </c>
    </row>
    <row r="192" spans="1:9" ht="12.75">
      <c r="A192" s="443" t="s">
        <v>2216</v>
      </c>
      <c r="B192" s="413"/>
      <c r="C192" s="413" t="s">
        <v>1618</v>
      </c>
      <c r="D192" s="413">
        <v>7</v>
      </c>
      <c r="E192" s="427" t="str">
        <f>"65061996"</f>
        <v>65061996</v>
      </c>
      <c r="F192" s="86" t="s">
        <v>2508</v>
      </c>
      <c r="G192" s="428" t="s">
        <v>1639</v>
      </c>
      <c r="H192" s="413" t="s">
        <v>1256</v>
      </c>
      <c r="I192" s="413" t="s">
        <v>2099</v>
      </c>
    </row>
    <row r="193" spans="1:9" ht="12.75">
      <c r="A193" s="443" t="s">
        <v>2216</v>
      </c>
      <c r="B193" s="413" t="s">
        <v>1875</v>
      </c>
      <c r="C193" s="413" t="s">
        <v>1618</v>
      </c>
      <c r="D193" s="413">
        <v>7</v>
      </c>
      <c r="E193" s="427" t="str">
        <f>"65062197"</f>
        <v>65062197</v>
      </c>
      <c r="F193" s="86" t="s">
        <v>2509</v>
      </c>
      <c r="G193" s="428" t="s">
        <v>1639</v>
      </c>
      <c r="H193" s="413" t="s">
        <v>1256</v>
      </c>
      <c r="I193" s="413" t="s">
        <v>2099</v>
      </c>
    </row>
    <row r="194" spans="1:9" ht="12.75">
      <c r="A194" s="417"/>
      <c r="B194" s="418"/>
      <c r="C194" s="418"/>
      <c r="D194" s="418"/>
      <c r="E194" s="419"/>
      <c r="F194" s="80"/>
      <c r="G194" s="418"/>
      <c r="H194" s="418"/>
      <c r="I194" s="418"/>
    </row>
    <row r="195" spans="1:256" ht="12.75">
      <c r="A195" s="416" t="s">
        <v>1876</v>
      </c>
      <c r="B195" s="413" t="s">
        <v>2585</v>
      </c>
      <c r="C195" s="413" t="s">
        <v>3168</v>
      </c>
      <c r="D195" s="413">
        <v>4</v>
      </c>
      <c r="E195" s="422" t="s">
        <v>3196</v>
      </c>
      <c r="F195" s="81" t="s">
        <v>3197</v>
      </c>
      <c r="G195" s="413" t="s">
        <v>2246</v>
      </c>
      <c r="H195" s="413" t="s">
        <v>1613</v>
      </c>
      <c r="I195" s="413" t="s">
        <v>1620</v>
      </c>
      <c r="J195" s="445"/>
      <c r="K195" s="445"/>
      <c r="L195" s="445"/>
      <c r="M195" s="445"/>
      <c r="N195" s="445"/>
      <c r="O195" s="445"/>
      <c r="P195" s="445"/>
      <c r="Q195" s="445"/>
      <c r="R195" s="445"/>
      <c r="S195" s="445"/>
      <c r="T195" s="445"/>
      <c r="U195" s="445"/>
      <c r="V195" s="445"/>
      <c r="W195" s="445"/>
      <c r="X195" s="445"/>
      <c r="Y195" s="445"/>
      <c r="Z195" s="445"/>
      <c r="AA195" s="445"/>
      <c r="AB195" s="445"/>
      <c r="AC195" s="445"/>
      <c r="AD195" s="445"/>
      <c r="AE195" s="445"/>
      <c r="AF195" s="445"/>
      <c r="AG195" s="445"/>
      <c r="AH195" s="445"/>
      <c r="AI195" s="445"/>
      <c r="AJ195" s="445"/>
      <c r="AK195" s="445"/>
      <c r="AL195" s="445"/>
      <c r="AM195" s="445"/>
      <c r="AN195" s="445"/>
      <c r="AO195" s="445"/>
      <c r="AP195" s="445"/>
      <c r="AQ195" s="445"/>
      <c r="AR195" s="445"/>
      <c r="AS195" s="445"/>
      <c r="AT195" s="445"/>
      <c r="AU195" s="445"/>
      <c r="AV195" s="445"/>
      <c r="AW195" s="445"/>
      <c r="AX195" s="445"/>
      <c r="AY195" s="445"/>
      <c r="AZ195" s="445"/>
      <c r="BA195" s="445"/>
      <c r="BB195" s="445"/>
      <c r="BC195" s="445"/>
      <c r="BD195" s="445"/>
      <c r="BE195" s="445"/>
      <c r="BF195" s="445"/>
      <c r="BG195" s="445"/>
      <c r="BH195" s="445"/>
      <c r="BI195" s="445"/>
      <c r="BJ195" s="445"/>
      <c r="BK195" s="445"/>
      <c r="BL195" s="445"/>
      <c r="BM195" s="445"/>
      <c r="BN195" s="445"/>
      <c r="BO195" s="445"/>
      <c r="BP195" s="445"/>
      <c r="BQ195" s="445"/>
      <c r="BR195" s="445"/>
      <c r="BS195" s="445"/>
      <c r="BT195" s="445"/>
      <c r="BU195" s="445"/>
      <c r="BV195" s="445"/>
      <c r="BW195" s="445"/>
      <c r="BX195" s="445"/>
      <c r="BY195" s="445"/>
      <c r="BZ195" s="445"/>
      <c r="CA195" s="445"/>
      <c r="CB195" s="445"/>
      <c r="CC195" s="445"/>
      <c r="CD195" s="445"/>
      <c r="CE195" s="445"/>
      <c r="CF195" s="445"/>
      <c r="CG195" s="445"/>
      <c r="CH195" s="445"/>
      <c r="CI195" s="445"/>
      <c r="CJ195" s="445"/>
      <c r="CK195" s="445"/>
      <c r="CL195" s="445"/>
      <c r="CM195" s="445"/>
      <c r="CN195" s="445"/>
      <c r="CO195" s="445"/>
      <c r="CP195" s="445"/>
      <c r="CQ195" s="445"/>
      <c r="CR195" s="445"/>
      <c r="CS195" s="445"/>
      <c r="CT195" s="445"/>
      <c r="CU195" s="445"/>
      <c r="CV195" s="445"/>
      <c r="CW195" s="445"/>
      <c r="CX195" s="445"/>
      <c r="CY195" s="445"/>
      <c r="CZ195" s="445"/>
      <c r="DA195" s="445"/>
      <c r="DB195" s="445"/>
      <c r="DC195" s="445"/>
      <c r="DD195" s="445"/>
      <c r="DE195" s="445"/>
      <c r="DF195" s="445"/>
      <c r="DG195" s="445"/>
      <c r="DH195" s="445"/>
      <c r="DI195" s="445"/>
      <c r="DJ195" s="445"/>
      <c r="DK195" s="445"/>
      <c r="DL195" s="445"/>
      <c r="DM195" s="445"/>
      <c r="DN195" s="445"/>
      <c r="DO195" s="445"/>
      <c r="DP195" s="445"/>
      <c r="DQ195" s="445"/>
      <c r="DR195" s="445"/>
      <c r="DS195" s="445"/>
      <c r="DT195" s="445"/>
      <c r="DU195" s="445"/>
      <c r="DV195" s="445"/>
      <c r="DW195" s="445"/>
      <c r="DX195" s="445"/>
      <c r="DY195" s="445"/>
      <c r="DZ195" s="445"/>
      <c r="EA195" s="445"/>
      <c r="EB195" s="445"/>
      <c r="EC195" s="445"/>
      <c r="ED195" s="445"/>
      <c r="EE195" s="445"/>
      <c r="EF195" s="445"/>
      <c r="EG195" s="445"/>
      <c r="EH195" s="445"/>
      <c r="EI195" s="445"/>
      <c r="EJ195" s="445"/>
      <c r="EK195" s="445"/>
      <c r="EL195" s="445"/>
      <c r="EM195" s="445"/>
      <c r="EN195" s="445"/>
      <c r="EO195" s="445"/>
      <c r="EP195" s="445"/>
      <c r="EQ195" s="445"/>
      <c r="ER195" s="445"/>
      <c r="ES195" s="445"/>
      <c r="ET195" s="445"/>
      <c r="EU195" s="445"/>
      <c r="EV195" s="445"/>
      <c r="EW195" s="445"/>
      <c r="EX195" s="445"/>
      <c r="EY195" s="445"/>
      <c r="EZ195" s="445"/>
      <c r="FA195" s="445"/>
      <c r="FB195" s="445"/>
      <c r="FC195" s="445"/>
      <c r="FD195" s="445"/>
      <c r="FE195" s="445"/>
      <c r="FF195" s="445"/>
      <c r="FG195" s="445"/>
      <c r="FH195" s="445"/>
      <c r="FI195" s="445"/>
      <c r="FJ195" s="445"/>
      <c r="FK195" s="445"/>
      <c r="FL195" s="445"/>
      <c r="FM195" s="445"/>
      <c r="FN195" s="445"/>
      <c r="FO195" s="445"/>
      <c r="FP195" s="445"/>
      <c r="FQ195" s="445"/>
      <c r="FR195" s="445"/>
      <c r="FS195" s="445"/>
      <c r="FT195" s="445"/>
      <c r="FU195" s="445"/>
      <c r="FV195" s="445"/>
      <c r="FW195" s="445"/>
      <c r="FX195" s="445"/>
      <c r="FY195" s="445"/>
      <c r="FZ195" s="445"/>
      <c r="GA195" s="445"/>
      <c r="GB195" s="445"/>
      <c r="GC195" s="445"/>
      <c r="GD195" s="445"/>
      <c r="GE195" s="445"/>
      <c r="GF195" s="445"/>
      <c r="GG195" s="445"/>
      <c r="GH195" s="445"/>
      <c r="GI195" s="445"/>
      <c r="GJ195" s="445"/>
      <c r="GK195" s="445"/>
      <c r="GL195" s="445"/>
      <c r="GM195" s="445"/>
      <c r="GN195" s="445"/>
      <c r="GO195" s="445"/>
      <c r="GP195" s="445"/>
      <c r="GQ195" s="445"/>
      <c r="GR195" s="445"/>
      <c r="GS195" s="445"/>
      <c r="GT195" s="445"/>
      <c r="GU195" s="445"/>
      <c r="GV195" s="445"/>
      <c r="GW195" s="445"/>
      <c r="GX195" s="445"/>
      <c r="GY195" s="445"/>
      <c r="GZ195" s="445"/>
      <c r="HA195" s="445"/>
      <c r="HB195" s="445"/>
      <c r="HC195" s="445"/>
      <c r="HD195" s="445"/>
      <c r="HE195" s="445"/>
      <c r="HF195" s="445"/>
      <c r="HG195" s="445"/>
      <c r="HH195" s="445"/>
      <c r="HI195" s="445"/>
      <c r="HJ195" s="445"/>
      <c r="HK195" s="445"/>
      <c r="HL195" s="445"/>
      <c r="HM195" s="445"/>
      <c r="HN195" s="445"/>
      <c r="HO195" s="445"/>
      <c r="HP195" s="445"/>
      <c r="HQ195" s="445"/>
      <c r="HR195" s="445"/>
      <c r="HS195" s="445"/>
      <c r="HT195" s="445"/>
      <c r="HU195" s="445"/>
      <c r="HV195" s="445"/>
      <c r="HW195" s="445"/>
      <c r="HX195" s="445"/>
      <c r="HY195" s="445"/>
      <c r="HZ195" s="445"/>
      <c r="IA195" s="445"/>
      <c r="IB195" s="445"/>
      <c r="IC195" s="445"/>
      <c r="ID195" s="445"/>
      <c r="IE195" s="445"/>
      <c r="IF195" s="445"/>
      <c r="IG195" s="445"/>
      <c r="IH195" s="445"/>
      <c r="II195" s="445"/>
      <c r="IJ195" s="445"/>
      <c r="IK195" s="445"/>
      <c r="IL195" s="445"/>
      <c r="IM195" s="445"/>
      <c r="IN195" s="445"/>
      <c r="IO195" s="445"/>
      <c r="IP195" s="445"/>
      <c r="IQ195" s="445"/>
      <c r="IR195" s="445"/>
      <c r="IS195" s="445"/>
      <c r="IT195" s="445"/>
      <c r="IU195" s="445"/>
      <c r="IV195" s="445"/>
    </row>
    <row r="196" spans="1:256" ht="12.75">
      <c r="A196" s="416" t="s">
        <v>1876</v>
      </c>
      <c r="B196" s="413" t="s">
        <v>3198</v>
      </c>
      <c r="C196" s="413" t="s">
        <v>3321</v>
      </c>
      <c r="D196" s="413">
        <v>4</v>
      </c>
      <c r="E196" s="422" t="s">
        <v>3199</v>
      </c>
      <c r="F196" s="81" t="s">
        <v>3200</v>
      </c>
      <c r="G196" s="413" t="s">
        <v>2246</v>
      </c>
      <c r="H196" s="413" t="s">
        <v>1613</v>
      </c>
      <c r="I196" s="413" t="s">
        <v>1620</v>
      </c>
      <c r="J196" s="445"/>
      <c r="K196" s="445"/>
      <c r="L196" s="445"/>
      <c r="M196" s="445"/>
      <c r="N196" s="445"/>
      <c r="O196" s="445"/>
      <c r="P196" s="445"/>
      <c r="Q196" s="445"/>
      <c r="R196" s="445"/>
      <c r="S196" s="445"/>
      <c r="T196" s="445"/>
      <c r="U196" s="445"/>
      <c r="V196" s="445"/>
      <c r="W196" s="445"/>
      <c r="X196" s="445"/>
      <c r="Y196" s="445"/>
      <c r="Z196" s="445"/>
      <c r="AA196" s="445"/>
      <c r="AB196" s="445"/>
      <c r="AC196" s="445"/>
      <c r="AD196" s="445"/>
      <c r="AE196" s="445"/>
      <c r="AF196" s="445"/>
      <c r="AG196" s="445"/>
      <c r="AH196" s="445"/>
      <c r="AI196" s="445"/>
      <c r="AJ196" s="445"/>
      <c r="AK196" s="445"/>
      <c r="AL196" s="445"/>
      <c r="AM196" s="445"/>
      <c r="AN196" s="445"/>
      <c r="AO196" s="445"/>
      <c r="AP196" s="445"/>
      <c r="AQ196" s="445"/>
      <c r="AR196" s="445"/>
      <c r="AS196" s="445"/>
      <c r="AT196" s="445"/>
      <c r="AU196" s="445"/>
      <c r="AV196" s="445"/>
      <c r="AW196" s="445"/>
      <c r="AX196" s="445"/>
      <c r="AY196" s="445"/>
      <c r="AZ196" s="445"/>
      <c r="BA196" s="445"/>
      <c r="BB196" s="445"/>
      <c r="BC196" s="445"/>
      <c r="BD196" s="445"/>
      <c r="BE196" s="445"/>
      <c r="BF196" s="445"/>
      <c r="BG196" s="445"/>
      <c r="BH196" s="445"/>
      <c r="BI196" s="445"/>
      <c r="BJ196" s="445"/>
      <c r="BK196" s="445"/>
      <c r="BL196" s="445"/>
      <c r="BM196" s="445"/>
      <c r="BN196" s="445"/>
      <c r="BO196" s="445"/>
      <c r="BP196" s="445"/>
      <c r="BQ196" s="445"/>
      <c r="BR196" s="445"/>
      <c r="BS196" s="445"/>
      <c r="BT196" s="445"/>
      <c r="BU196" s="445"/>
      <c r="BV196" s="445"/>
      <c r="BW196" s="445"/>
      <c r="BX196" s="445"/>
      <c r="BY196" s="445"/>
      <c r="BZ196" s="445"/>
      <c r="CA196" s="445"/>
      <c r="CB196" s="445"/>
      <c r="CC196" s="445"/>
      <c r="CD196" s="445"/>
      <c r="CE196" s="445"/>
      <c r="CF196" s="445"/>
      <c r="CG196" s="445"/>
      <c r="CH196" s="445"/>
      <c r="CI196" s="445"/>
      <c r="CJ196" s="445"/>
      <c r="CK196" s="445"/>
      <c r="CL196" s="445"/>
      <c r="CM196" s="445"/>
      <c r="CN196" s="445"/>
      <c r="CO196" s="445"/>
      <c r="CP196" s="445"/>
      <c r="CQ196" s="445"/>
      <c r="CR196" s="445"/>
      <c r="CS196" s="445"/>
      <c r="CT196" s="445"/>
      <c r="CU196" s="445"/>
      <c r="CV196" s="445"/>
      <c r="CW196" s="445"/>
      <c r="CX196" s="445"/>
      <c r="CY196" s="445"/>
      <c r="CZ196" s="445"/>
      <c r="DA196" s="445"/>
      <c r="DB196" s="445"/>
      <c r="DC196" s="445"/>
      <c r="DD196" s="445"/>
      <c r="DE196" s="445"/>
      <c r="DF196" s="445"/>
      <c r="DG196" s="445"/>
      <c r="DH196" s="445"/>
      <c r="DI196" s="445"/>
      <c r="DJ196" s="445"/>
      <c r="DK196" s="445"/>
      <c r="DL196" s="445"/>
      <c r="DM196" s="445"/>
      <c r="DN196" s="445"/>
      <c r="DO196" s="445"/>
      <c r="DP196" s="445"/>
      <c r="DQ196" s="445"/>
      <c r="DR196" s="445"/>
      <c r="DS196" s="445"/>
      <c r="DT196" s="445"/>
      <c r="DU196" s="445"/>
      <c r="DV196" s="445"/>
      <c r="DW196" s="445"/>
      <c r="DX196" s="445"/>
      <c r="DY196" s="445"/>
      <c r="DZ196" s="445"/>
      <c r="EA196" s="445"/>
      <c r="EB196" s="445"/>
      <c r="EC196" s="445"/>
      <c r="ED196" s="445"/>
      <c r="EE196" s="445"/>
      <c r="EF196" s="445"/>
      <c r="EG196" s="445"/>
      <c r="EH196" s="445"/>
      <c r="EI196" s="445"/>
      <c r="EJ196" s="445"/>
      <c r="EK196" s="445"/>
      <c r="EL196" s="445"/>
      <c r="EM196" s="445"/>
      <c r="EN196" s="445"/>
      <c r="EO196" s="445"/>
      <c r="EP196" s="445"/>
      <c r="EQ196" s="445"/>
      <c r="ER196" s="445"/>
      <c r="ES196" s="445"/>
      <c r="ET196" s="445"/>
      <c r="EU196" s="445"/>
      <c r="EV196" s="445"/>
      <c r="EW196" s="445"/>
      <c r="EX196" s="445"/>
      <c r="EY196" s="445"/>
      <c r="EZ196" s="445"/>
      <c r="FA196" s="445"/>
      <c r="FB196" s="445"/>
      <c r="FC196" s="445"/>
      <c r="FD196" s="445"/>
      <c r="FE196" s="445"/>
      <c r="FF196" s="445"/>
      <c r="FG196" s="445"/>
      <c r="FH196" s="445"/>
      <c r="FI196" s="445"/>
      <c r="FJ196" s="445"/>
      <c r="FK196" s="445"/>
      <c r="FL196" s="445"/>
      <c r="FM196" s="445"/>
      <c r="FN196" s="445"/>
      <c r="FO196" s="445"/>
      <c r="FP196" s="445"/>
      <c r="FQ196" s="445"/>
      <c r="FR196" s="445"/>
      <c r="FS196" s="445"/>
      <c r="FT196" s="445"/>
      <c r="FU196" s="445"/>
      <c r="FV196" s="445"/>
      <c r="FW196" s="445"/>
      <c r="FX196" s="445"/>
      <c r="FY196" s="445"/>
      <c r="FZ196" s="445"/>
      <c r="GA196" s="445"/>
      <c r="GB196" s="445"/>
      <c r="GC196" s="445"/>
      <c r="GD196" s="445"/>
      <c r="GE196" s="445"/>
      <c r="GF196" s="445"/>
      <c r="GG196" s="445"/>
      <c r="GH196" s="445"/>
      <c r="GI196" s="445"/>
      <c r="GJ196" s="445"/>
      <c r="GK196" s="445"/>
      <c r="GL196" s="445"/>
      <c r="GM196" s="445"/>
      <c r="GN196" s="445"/>
      <c r="GO196" s="445"/>
      <c r="GP196" s="445"/>
      <c r="GQ196" s="445"/>
      <c r="GR196" s="445"/>
      <c r="GS196" s="445"/>
      <c r="GT196" s="445"/>
      <c r="GU196" s="445"/>
      <c r="GV196" s="445"/>
      <c r="GW196" s="445"/>
      <c r="GX196" s="445"/>
      <c r="GY196" s="445"/>
      <c r="GZ196" s="445"/>
      <c r="HA196" s="445"/>
      <c r="HB196" s="445"/>
      <c r="HC196" s="445"/>
      <c r="HD196" s="445"/>
      <c r="HE196" s="445"/>
      <c r="HF196" s="445"/>
      <c r="HG196" s="445"/>
      <c r="HH196" s="445"/>
      <c r="HI196" s="445"/>
      <c r="HJ196" s="445"/>
      <c r="HK196" s="445"/>
      <c r="HL196" s="445"/>
      <c r="HM196" s="445"/>
      <c r="HN196" s="445"/>
      <c r="HO196" s="445"/>
      <c r="HP196" s="445"/>
      <c r="HQ196" s="445"/>
      <c r="HR196" s="445"/>
      <c r="HS196" s="445"/>
      <c r="HT196" s="445"/>
      <c r="HU196" s="445"/>
      <c r="HV196" s="445"/>
      <c r="HW196" s="445"/>
      <c r="HX196" s="445"/>
      <c r="HY196" s="445"/>
      <c r="HZ196" s="445"/>
      <c r="IA196" s="445"/>
      <c r="IB196" s="445"/>
      <c r="IC196" s="445"/>
      <c r="ID196" s="445"/>
      <c r="IE196" s="445"/>
      <c r="IF196" s="445"/>
      <c r="IG196" s="445"/>
      <c r="IH196" s="445"/>
      <c r="II196" s="445"/>
      <c r="IJ196" s="445"/>
      <c r="IK196" s="445"/>
      <c r="IL196" s="445"/>
      <c r="IM196" s="445"/>
      <c r="IN196" s="445"/>
      <c r="IO196" s="445"/>
      <c r="IP196" s="445"/>
      <c r="IQ196" s="445"/>
      <c r="IR196" s="445"/>
      <c r="IS196" s="445"/>
      <c r="IT196" s="445"/>
      <c r="IU196" s="445"/>
      <c r="IV196" s="445"/>
    </row>
    <row r="197" spans="1:9" ht="12.75">
      <c r="A197" s="416" t="s">
        <v>1876</v>
      </c>
      <c r="B197" s="413" t="s">
        <v>3201</v>
      </c>
      <c r="C197" s="413" t="s">
        <v>1618</v>
      </c>
      <c r="D197" s="413">
        <v>4</v>
      </c>
      <c r="E197" s="422" t="s">
        <v>3202</v>
      </c>
      <c r="F197" s="81" t="s">
        <v>3203</v>
      </c>
      <c r="G197" s="413" t="s">
        <v>2246</v>
      </c>
      <c r="H197" s="413" t="s">
        <v>1613</v>
      </c>
      <c r="I197" s="413" t="s">
        <v>1620</v>
      </c>
    </row>
    <row r="198" spans="1:9" ht="12.75">
      <c r="A198" s="416" t="s">
        <v>1876</v>
      </c>
      <c r="B198" s="413" t="s">
        <v>2585</v>
      </c>
      <c r="C198" s="413" t="s">
        <v>3168</v>
      </c>
      <c r="D198" s="413">
        <v>4</v>
      </c>
      <c r="E198" s="422" t="s">
        <v>3204</v>
      </c>
      <c r="F198" s="81" t="s">
        <v>3205</v>
      </c>
      <c r="G198" s="413" t="s">
        <v>2246</v>
      </c>
      <c r="H198" s="413" t="s">
        <v>1256</v>
      </c>
      <c r="I198" s="413" t="s">
        <v>1620</v>
      </c>
    </row>
    <row r="199" spans="1:9" ht="12.75">
      <c r="A199" s="416" t="s">
        <v>1876</v>
      </c>
      <c r="B199" s="413" t="s">
        <v>3198</v>
      </c>
      <c r="C199" s="413" t="s">
        <v>3321</v>
      </c>
      <c r="D199" s="413">
        <v>4</v>
      </c>
      <c r="E199" s="422" t="s">
        <v>3206</v>
      </c>
      <c r="F199" s="81" t="s">
        <v>3207</v>
      </c>
      <c r="G199" s="413" t="s">
        <v>2246</v>
      </c>
      <c r="H199" s="413" t="s">
        <v>1256</v>
      </c>
      <c r="I199" s="413" t="s">
        <v>1620</v>
      </c>
    </row>
    <row r="200" spans="1:9" ht="12.75">
      <c r="A200" s="416" t="s">
        <v>1876</v>
      </c>
      <c r="B200" s="413" t="s">
        <v>3201</v>
      </c>
      <c r="C200" s="413" t="s">
        <v>1618</v>
      </c>
      <c r="D200" s="413">
        <v>4</v>
      </c>
      <c r="E200" s="422" t="s">
        <v>3208</v>
      </c>
      <c r="F200" s="81" t="s">
        <v>3209</v>
      </c>
      <c r="G200" s="413" t="s">
        <v>2246</v>
      </c>
      <c r="H200" s="413" t="s">
        <v>1256</v>
      </c>
      <c r="I200" s="413" t="s">
        <v>1620</v>
      </c>
    </row>
    <row r="201" spans="1:9" ht="12.75">
      <c r="A201" s="417"/>
      <c r="B201" s="418"/>
      <c r="C201" s="418"/>
      <c r="D201" s="418"/>
      <c r="E201" s="419"/>
      <c r="F201" s="80"/>
      <c r="G201" s="418"/>
      <c r="H201" s="418"/>
      <c r="I201" s="418"/>
    </row>
    <row r="202" spans="1:256" s="445" customFormat="1" ht="12.75">
      <c r="A202" s="444" t="s">
        <v>1878</v>
      </c>
      <c r="B202" s="389"/>
      <c r="C202" s="389" t="s">
        <v>1618</v>
      </c>
      <c r="D202" s="389">
        <v>3</v>
      </c>
      <c r="E202" s="260" t="s">
        <v>3041</v>
      </c>
      <c r="F202" s="264" t="s">
        <v>3043</v>
      </c>
      <c r="G202" s="389" t="s">
        <v>2246</v>
      </c>
      <c r="H202" s="389" t="s">
        <v>1613</v>
      </c>
      <c r="I202" s="389" t="s">
        <v>1620</v>
      </c>
      <c r="J202" s="415"/>
      <c r="K202" s="415"/>
      <c r="L202" s="415"/>
      <c r="M202" s="415"/>
      <c r="N202" s="415"/>
      <c r="O202" s="415"/>
      <c r="P202" s="415"/>
      <c r="Q202" s="415"/>
      <c r="R202" s="415"/>
      <c r="S202" s="415"/>
      <c r="T202" s="415"/>
      <c r="U202" s="415"/>
      <c r="V202" s="415"/>
      <c r="W202" s="415"/>
      <c r="X202" s="415"/>
      <c r="Y202" s="415"/>
      <c r="Z202" s="415"/>
      <c r="AA202" s="415"/>
      <c r="AB202" s="415"/>
      <c r="AC202" s="415"/>
      <c r="AD202" s="415"/>
      <c r="AE202" s="415"/>
      <c r="AF202" s="415"/>
      <c r="AG202" s="415"/>
      <c r="AH202" s="415"/>
      <c r="AI202" s="415"/>
      <c r="AJ202" s="415"/>
      <c r="AK202" s="415"/>
      <c r="AL202" s="415"/>
      <c r="AM202" s="415"/>
      <c r="AN202" s="415"/>
      <c r="AO202" s="415"/>
      <c r="AP202" s="415"/>
      <c r="AQ202" s="415"/>
      <c r="AR202" s="415"/>
      <c r="AS202" s="415"/>
      <c r="AT202" s="415"/>
      <c r="AU202" s="415"/>
      <c r="AV202" s="415"/>
      <c r="AW202" s="415"/>
      <c r="AX202" s="415"/>
      <c r="AY202" s="415"/>
      <c r="AZ202" s="415"/>
      <c r="BA202" s="415"/>
      <c r="BB202" s="415"/>
      <c r="BC202" s="415"/>
      <c r="BD202" s="415"/>
      <c r="BE202" s="415"/>
      <c r="BF202" s="415"/>
      <c r="BG202" s="415"/>
      <c r="BH202" s="415"/>
      <c r="BI202" s="415"/>
      <c r="BJ202" s="415"/>
      <c r="BK202" s="415"/>
      <c r="BL202" s="415"/>
      <c r="BM202" s="415"/>
      <c r="BN202" s="415"/>
      <c r="BO202" s="415"/>
      <c r="BP202" s="415"/>
      <c r="BQ202" s="415"/>
      <c r="BR202" s="415"/>
      <c r="BS202" s="415"/>
      <c r="BT202" s="415"/>
      <c r="BU202" s="415"/>
      <c r="BV202" s="415"/>
      <c r="BW202" s="415"/>
      <c r="BX202" s="415"/>
      <c r="BY202" s="415"/>
      <c r="BZ202" s="415"/>
      <c r="CA202" s="415"/>
      <c r="CB202" s="415"/>
      <c r="CC202" s="415"/>
      <c r="CD202" s="415"/>
      <c r="CE202" s="415"/>
      <c r="CF202" s="415"/>
      <c r="CG202" s="415"/>
      <c r="CH202" s="415"/>
      <c r="CI202" s="415"/>
      <c r="CJ202" s="415"/>
      <c r="CK202" s="415"/>
      <c r="CL202" s="415"/>
      <c r="CM202" s="415"/>
      <c r="CN202" s="415"/>
      <c r="CO202" s="415"/>
      <c r="CP202" s="415"/>
      <c r="CQ202" s="415"/>
      <c r="CR202" s="415"/>
      <c r="CS202" s="415"/>
      <c r="CT202" s="415"/>
      <c r="CU202" s="415"/>
      <c r="CV202" s="415"/>
      <c r="CW202" s="415"/>
      <c r="CX202" s="415"/>
      <c r="CY202" s="415"/>
      <c r="CZ202" s="415"/>
      <c r="DA202" s="415"/>
      <c r="DB202" s="415"/>
      <c r="DC202" s="415"/>
      <c r="DD202" s="415"/>
      <c r="DE202" s="415"/>
      <c r="DF202" s="415"/>
      <c r="DG202" s="415"/>
      <c r="DH202" s="415"/>
      <c r="DI202" s="415"/>
      <c r="DJ202" s="415"/>
      <c r="DK202" s="415"/>
      <c r="DL202" s="415"/>
      <c r="DM202" s="415"/>
      <c r="DN202" s="415"/>
      <c r="DO202" s="415"/>
      <c r="DP202" s="415"/>
      <c r="DQ202" s="415"/>
      <c r="DR202" s="415"/>
      <c r="DS202" s="415"/>
      <c r="DT202" s="415"/>
      <c r="DU202" s="415"/>
      <c r="DV202" s="415"/>
      <c r="DW202" s="415"/>
      <c r="DX202" s="415"/>
      <c r="DY202" s="415"/>
      <c r="DZ202" s="415"/>
      <c r="EA202" s="415"/>
      <c r="EB202" s="415"/>
      <c r="EC202" s="415"/>
      <c r="ED202" s="415"/>
      <c r="EE202" s="415"/>
      <c r="EF202" s="415"/>
      <c r="EG202" s="415"/>
      <c r="EH202" s="415"/>
      <c r="EI202" s="415"/>
      <c r="EJ202" s="415"/>
      <c r="EK202" s="415"/>
      <c r="EL202" s="415"/>
      <c r="EM202" s="415"/>
      <c r="EN202" s="415"/>
      <c r="EO202" s="415"/>
      <c r="EP202" s="415"/>
      <c r="EQ202" s="415"/>
      <c r="ER202" s="415"/>
      <c r="ES202" s="415"/>
      <c r="ET202" s="415"/>
      <c r="EU202" s="415"/>
      <c r="EV202" s="415"/>
      <c r="EW202" s="415"/>
      <c r="EX202" s="415"/>
      <c r="EY202" s="415"/>
      <c r="EZ202" s="415"/>
      <c r="FA202" s="415"/>
      <c r="FB202" s="415"/>
      <c r="FC202" s="415"/>
      <c r="FD202" s="415"/>
      <c r="FE202" s="415"/>
      <c r="FF202" s="415"/>
      <c r="FG202" s="415"/>
      <c r="FH202" s="415"/>
      <c r="FI202" s="415"/>
      <c r="FJ202" s="415"/>
      <c r="FK202" s="415"/>
      <c r="FL202" s="415"/>
      <c r="FM202" s="415"/>
      <c r="FN202" s="415"/>
      <c r="FO202" s="415"/>
      <c r="FP202" s="415"/>
      <c r="FQ202" s="415"/>
      <c r="FR202" s="415"/>
      <c r="FS202" s="415"/>
      <c r="FT202" s="415"/>
      <c r="FU202" s="415"/>
      <c r="FV202" s="415"/>
      <c r="FW202" s="415"/>
      <c r="FX202" s="415"/>
      <c r="FY202" s="415"/>
      <c r="FZ202" s="415"/>
      <c r="GA202" s="415"/>
      <c r="GB202" s="415"/>
      <c r="GC202" s="415"/>
      <c r="GD202" s="415"/>
      <c r="GE202" s="415"/>
      <c r="GF202" s="415"/>
      <c r="GG202" s="415"/>
      <c r="GH202" s="415"/>
      <c r="GI202" s="415"/>
      <c r="GJ202" s="415"/>
      <c r="GK202" s="415"/>
      <c r="GL202" s="415"/>
      <c r="GM202" s="415"/>
      <c r="GN202" s="415"/>
      <c r="GO202" s="415"/>
      <c r="GP202" s="415"/>
      <c r="GQ202" s="415"/>
      <c r="GR202" s="415"/>
      <c r="GS202" s="415"/>
      <c r="GT202" s="415"/>
      <c r="GU202" s="415"/>
      <c r="GV202" s="415"/>
      <c r="GW202" s="415"/>
      <c r="GX202" s="415"/>
      <c r="GY202" s="415"/>
      <c r="GZ202" s="415"/>
      <c r="HA202" s="415"/>
      <c r="HB202" s="415"/>
      <c r="HC202" s="415"/>
      <c r="HD202" s="415"/>
      <c r="HE202" s="415"/>
      <c r="HF202" s="415"/>
      <c r="HG202" s="415"/>
      <c r="HH202" s="415"/>
      <c r="HI202" s="415"/>
      <c r="HJ202" s="415"/>
      <c r="HK202" s="415"/>
      <c r="HL202" s="415"/>
      <c r="HM202" s="415"/>
      <c r="HN202" s="415"/>
      <c r="HO202" s="415"/>
      <c r="HP202" s="415"/>
      <c r="HQ202" s="415"/>
      <c r="HR202" s="415"/>
      <c r="HS202" s="415"/>
      <c r="HT202" s="415"/>
      <c r="HU202" s="415"/>
      <c r="HV202" s="415"/>
      <c r="HW202" s="415"/>
      <c r="HX202" s="415"/>
      <c r="HY202" s="415"/>
      <c r="HZ202" s="415"/>
      <c r="IA202" s="415"/>
      <c r="IB202" s="415"/>
      <c r="IC202" s="415"/>
      <c r="ID202" s="415"/>
      <c r="IE202" s="415"/>
      <c r="IF202" s="415"/>
      <c r="IG202" s="415"/>
      <c r="IH202" s="415"/>
      <c r="II202" s="415"/>
      <c r="IJ202" s="415"/>
      <c r="IK202" s="415"/>
      <c r="IL202" s="415"/>
      <c r="IM202" s="415"/>
      <c r="IN202" s="415"/>
      <c r="IO202" s="415"/>
      <c r="IP202" s="415"/>
      <c r="IQ202" s="415"/>
      <c r="IR202" s="415"/>
      <c r="IS202" s="415"/>
      <c r="IT202" s="415"/>
      <c r="IU202" s="415"/>
      <c r="IV202" s="415"/>
    </row>
    <row r="203" spans="1:256" s="445" customFormat="1" ht="12.75">
      <c r="A203" s="444" t="s">
        <v>1878</v>
      </c>
      <c r="B203" s="389"/>
      <c r="C203" s="389" t="s">
        <v>1618</v>
      </c>
      <c r="D203" s="389">
        <v>3</v>
      </c>
      <c r="E203" s="260" t="s">
        <v>3042</v>
      </c>
      <c r="F203" s="264" t="s">
        <v>3044</v>
      </c>
      <c r="G203" s="389" t="s">
        <v>2246</v>
      </c>
      <c r="H203" s="389" t="s">
        <v>1256</v>
      </c>
      <c r="I203" s="389" t="s">
        <v>1620</v>
      </c>
      <c r="J203" s="415"/>
      <c r="K203" s="415"/>
      <c r="L203" s="415"/>
      <c r="M203" s="415"/>
      <c r="N203" s="415"/>
      <c r="O203" s="415"/>
      <c r="P203" s="415"/>
      <c r="Q203" s="415"/>
      <c r="R203" s="415"/>
      <c r="S203" s="415"/>
      <c r="T203" s="415"/>
      <c r="U203" s="415"/>
      <c r="V203" s="415"/>
      <c r="W203" s="415"/>
      <c r="X203" s="415"/>
      <c r="Y203" s="415"/>
      <c r="Z203" s="415"/>
      <c r="AA203" s="415"/>
      <c r="AB203" s="415"/>
      <c r="AC203" s="415"/>
      <c r="AD203" s="415"/>
      <c r="AE203" s="415"/>
      <c r="AF203" s="415"/>
      <c r="AG203" s="415"/>
      <c r="AH203" s="415"/>
      <c r="AI203" s="415"/>
      <c r="AJ203" s="415"/>
      <c r="AK203" s="415"/>
      <c r="AL203" s="415"/>
      <c r="AM203" s="415"/>
      <c r="AN203" s="415"/>
      <c r="AO203" s="415"/>
      <c r="AP203" s="415"/>
      <c r="AQ203" s="415"/>
      <c r="AR203" s="415"/>
      <c r="AS203" s="415"/>
      <c r="AT203" s="415"/>
      <c r="AU203" s="415"/>
      <c r="AV203" s="415"/>
      <c r="AW203" s="415"/>
      <c r="AX203" s="415"/>
      <c r="AY203" s="415"/>
      <c r="AZ203" s="415"/>
      <c r="BA203" s="415"/>
      <c r="BB203" s="415"/>
      <c r="BC203" s="415"/>
      <c r="BD203" s="415"/>
      <c r="BE203" s="415"/>
      <c r="BF203" s="415"/>
      <c r="BG203" s="415"/>
      <c r="BH203" s="415"/>
      <c r="BI203" s="415"/>
      <c r="BJ203" s="415"/>
      <c r="BK203" s="415"/>
      <c r="BL203" s="415"/>
      <c r="BM203" s="415"/>
      <c r="BN203" s="415"/>
      <c r="BO203" s="415"/>
      <c r="BP203" s="415"/>
      <c r="BQ203" s="415"/>
      <c r="BR203" s="415"/>
      <c r="BS203" s="415"/>
      <c r="BT203" s="415"/>
      <c r="BU203" s="415"/>
      <c r="BV203" s="415"/>
      <c r="BW203" s="415"/>
      <c r="BX203" s="415"/>
      <c r="BY203" s="415"/>
      <c r="BZ203" s="415"/>
      <c r="CA203" s="415"/>
      <c r="CB203" s="415"/>
      <c r="CC203" s="415"/>
      <c r="CD203" s="415"/>
      <c r="CE203" s="415"/>
      <c r="CF203" s="415"/>
      <c r="CG203" s="415"/>
      <c r="CH203" s="415"/>
      <c r="CI203" s="415"/>
      <c r="CJ203" s="415"/>
      <c r="CK203" s="415"/>
      <c r="CL203" s="415"/>
      <c r="CM203" s="415"/>
      <c r="CN203" s="415"/>
      <c r="CO203" s="415"/>
      <c r="CP203" s="415"/>
      <c r="CQ203" s="415"/>
      <c r="CR203" s="415"/>
      <c r="CS203" s="415"/>
      <c r="CT203" s="415"/>
      <c r="CU203" s="415"/>
      <c r="CV203" s="415"/>
      <c r="CW203" s="415"/>
      <c r="CX203" s="415"/>
      <c r="CY203" s="415"/>
      <c r="CZ203" s="415"/>
      <c r="DA203" s="415"/>
      <c r="DB203" s="415"/>
      <c r="DC203" s="415"/>
      <c r="DD203" s="415"/>
      <c r="DE203" s="415"/>
      <c r="DF203" s="415"/>
      <c r="DG203" s="415"/>
      <c r="DH203" s="415"/>
      <c r="DI203" s="415"/>
      <c r="DJ203" s="415"/>
      <c r="DK203" s="415"/>
      <c r="DL203" s="415"/>
      <c r="DM203" s="415"/>
      <c r="DN203" s="415"/>
      <c r="DO203" s="415"/>
      <c r="DP203" s="415"/>
      <c r="DQ203" s="415"/>
      <c r="DR203" s="415"/>
      <c r="DS203" s="415"/>
      <c r="DT203" s="415"/>
      <c r="DU203" s="415"/>
      <c r="DV203" s="415"/>
      <c r="DW203" s="415"/>
      <c r="DX203" s="415"/>
      <c r="DY203" s="415"/>
      <c r="DZ203" s="415"/>
      <c r="EA203" s="415"/>
      <c r="EB203" s="415"/>
      <c r="EC203" s="415"/>
      <c r="ED203" s="415"/>
      <c r="EE203" s="415"/>
      <c r="EF203" s="415"/>
      <c r="EG203" s="415"/>
      <c r="EH203" s="415"/>
      <c r="EI203" s="415"/>
      <c r="EJ203" s="415"/>
      <c r="EK203" s="415"/>
      <c r="EL203" s="415"/>
      <c r="EM203" s="415"/>
      <c r="EN203" s="415"/>
      <c r="EO203" s="415"/>
      <c r="EP203" s="415"/>
      <c r="EQ203" s="415"/>
      <c r="ER203" s="415"/>
      <c r="ES203" s="415"/>
      <c r="ET203" s="415"/>
      <c r="EU203" s="415"/>
      <c r="EV203" s="415"/>
      <c r="EW203" s="415"/>
      <c r="EX203" s="415"/>
      <c r="EY203" s="415"/>
      <c r="EZ203" s="415"/>
      <c r="FA203" s="415"/>
      <c r="FB203" s="415"/>
      <c r="FC203" s="415"/>
      <c r="FD203" s="415"/>
      <c r="FE203" s="415"/>
      <c r="FF203" s="415"/>
      <c r="FG203" s="415"/>
      <c r="FH203" s="415"/>
      <c r="FI203" s="415"/>
      <c r="FJ203" s="415"/>
      <c r="FK203" s="415"/>
      <c r="FL203" s="415"/>
      <c r="FM203" s="415"/>
      <c r="FN203" s="415"/>
      <c r="FO203" s="415"/>
      <c r="FP203" s="415"/>
      <c r="FQ203" s="415"/>
      <c r="FR203" s="415"/>
      <c r="FS203" s="415"/>
      <c r="FT203" s="415"/>
      <c r="FU203" s="415"/>
      <c r="FV203" s="415"/>
      <c r="FW203" s="415"/>
      <c r="FX203" s="415"/>
      <c r="FY203" s="415"/>
      <c r="FZ203" s="415"/>
      <c r="GA203" s="415"/>
      <c r="GB203" s="415"/>
      <c r="GC203" s="415"/>
      <c r="GD203" s="415"/>
      <c r="GE203" s="415"/>
      <c r="GF203" s="415"/>
      <c r="GG203" s="415"/>
      <c r="GH203" s="415"/>
      <c r="GI203" s="415"/>
      <c r="GJ203" s="415"/>
      <c r="GK203" s="415"/>
      <c r="GL203" s="415"/>
      <c r="GM203" s="415"/>
      <c r="GN203" s="415"/>
      <c r="GO203" s="415"/>
      <c r="GP203" s="415"/>
      <c r="GQ203" s="415"/>
      <c r="GR203" s="415"/>
      <c r="GS203" s="415"/>
      <c r="GT203" s="415"/>
      <c r="GU203" s="415"/>
      <c r="GV203" s="415"/>
      <c r="GW203" s="415"/>
      <c r="GX203" s="415"/>
      <c r="GY203" s="415"/>
      <c r="GZ203" s="415"/>
      <c r="HA203" s="415"/>
      <c r="HB203" s="415"/>
      <c r="HC203" s="415"/>
      <c r="HD203" s="415"/>
      <c r="HE203" s="415"/>
      <c r="HF203" s="415"/>
      <c r="HG203" s="415"/>
      <c r="HH203" s="415"/>
      <c r="HI203" s="415"/>
      <c r="HJ203" s="415"/>
      <c r="HK203" s="415"/>
      <c r="HL203" s="415"/>
      <c r="HM203" s="415"/>
      <c r="HN203" s="415"/>
      <c r="HO203" s="415"/>
      <c r="HP203" s="415"/>
      <c r="HQ203" s="415"/>
      <c r="HR203" s="415"/>
      <c r="HS203" s="415"/>
      <c r="HT203" s="415"/>
      <c r="HU203" s="415"/>
      <c r="HV203" s="415"/>
      <c r="HW203" s="415"/>
      <c r="HX203" s="415"/>
      <c r="HY203" s="415"/>
      <c r="HZ203" s="415"/>
      <c r="IA203" s="415"/>
      <c r="IB203" s="415"/>
      <c r="IC203" s="415"/>
      <c r="ID203" s="415"/>
      <c r="IE203" s="415"/>
      <c r="IF203" s="415"/>
      <c r="IG203" s="415"/>
      <c r="IH203" s="415"/>
      <c r="II203" s="415"/>
      <c r="IJ203" s="415"/>
      <c r="IK203" s="415"/>
      <c r="IL203" s="415"/>
      <c r="IM203" s="415"/>
      <c r="IN203" s="415"/>
      <c r="IO203" s="415"/>
      <c r="IP203" s="415"/>
      <c r="IQ203" s="415"/>
      <c r="IR203" s="415"/>
      <c r="IS203" s="415"/>
      <c r="IT203" s="415"/>
      <c r="IU203" s="415"/>
      <c r="IV203" s="415"/>
    </row>
    <row r="204" spans="1:9" ht="12.75">
      <c r="A204" s="417"/>
      <c r="B204" s="418"/>
      <c r="C204" s="418"/>
      <c r="D204" s="418"/>
      <c r="E204" s="419"/>
      <c r="F204" s="80"/>
      <c r="G204" s="418"/>
      <c r="H204" s="418"/>
      <c r="I204" s="418"/>
    </row>
    <row r="205" spans="1:9" ht="12.75">
      <c r="A205" s="443" t="s">
        <v>1879</v>
      </c>
      <c r="B205" s="413"/>
      <c r="C205" s="413" t="s">
        <v>1618</v>
      </c>
      <c r="D205" s="413">
        <v>1</v>
      </c>
      <c r="E205" s="422" t="s">
        <v>3210</v>
      </c>
      <c r="F205" s="81" t="s">
        <v>3211</v>
      </c>
      <c r="G205" s="413" t="s">
        <v>2252</v>
      </c>
      <c r="H205" s="413" t="s">
        <v>1613</v>
      </c>
      <c r="I205" s="413" t="s">
        <v>1620</v>
      </c>
    </row>
    <row r="206" spans="1:9" ht="12.75">
      <c r="A206" s="417"/>
      <c r="B206" s="418"/>
      <c r="C206" s="418"/>
      <c r="D206" s="418"/>
      <c r="E206" s="419"/>
      <c r="F206" s="80"/>
      <c r="G206" s="418"/>
      <c r="H206" s="418"/>
      <c r="I206" s="418"/>
    </row>
    <row r="207" spans="1:9" ht="12.75">
      <c r="A207" s="443" t="s">
        <v>1633</v>
      </c>
      <c r="B207" s="413"/>
      <c r="C207" s="413" t="s">
        <v>1618</v>
      </c>
      <c r="D207" s="413" t="s">
        <v>1634</v>
      </c>
      <c r="E207" s="422" t="s">
        <v>3213</v>
      </c>
      <c r="F207" s="81">
        <v>503212</v>
      </c>
      <c r="G207" s="413" t="s">
        <v>2252</v>
      </c>
      <c r="H207" s="413" t="s">
        <v>1613</v>
      </c>
      <c r="I207" s="413" t="s">
        <v>1620</v>
      </c>
    </row>
    <row r="208" spans="1:9" ht="12.75">
      <c r="A208" s="416" t="s">
        <v>1633</v>
      </c>
      <c r="B208" s="413"/>
      <c r="C208" s="413" t="s">
        <v>1618</v>
      </c>
      <c r="D208" s="413" t="s">
        <v>1634</v>
      </c>
      <c r="E208" s="422" t="s">
        <v>3215</v>
      </c>
      <c r="F208" s="81">
        <v>503213</v>
      </c>
      <c r="G208" s="413" t="s">
        <v>2252</v>
      </c>
      <c r="H208" s="413" t="s">
        <v>1256</v>
      </c>
      <c r="I208" s="413" t="s">
        <v>1620</v>
      </c>
    </row>
    <row r="209" spans="1:9" ht="12.75">
      <c r="A209" s="443" t="s">
        <v>1633</v>
      </c>
      <c r="B209" s="413"/>
      <c r="C209" s="413" t="s">
        <v>1618</v>
      </c>
      <c r="D209" s="413" t="s">
        <v>1634</v>
      </c>
      <c r="E209" s="422" t="s">
        <v>3212</v>
      </c>
      <c r="F209" s="81">
        <v>503210</v>
      </c>
      <c r="G209" s="413" t="s">
        <v>1639</v>
      </c>
      <c r="H209" s="413" t="s">
        <v>1613</v>
      </c>
      <c r="I209" s="413" t="s">
        <v>1620</v>
      </c>
    </row>
    <row r="210" spans="1:9" ht="12.75">
      <c r="A210" s="416" t="s">
        <v>1633</v>
      </c>
      <c r="B210" s="413"/>
      <c r="C210" s="413" t="s">
        <v>1618</v>
      </c>
      <c r="D210" s="413" t="s">
        <v>1634</v>
      </c>
      <c r="E210" s="422" t="s">
        <v>3214</v>
      </c>
      <c r="F210" s="81">
        <v>503211</v>
      </c>
      <c r="G210" s="413" t="s">
        <v>1639</v>
      </c>
      <c r="H210" s="413" t="s">
        <v>1256</v>
      </c>
      <c r="I210" s="413" t="s">
        <v>1620</v>
      </c>
    </row>
    <row r="211" spans="1:9" ht="12.75">
      <c r="A211" s="417"/>
      <c r="B211" s="418"/>
      <c r="C211" s="418"/>
      <c r="D211" s="418"/>
      <c r="E211" s="419"/>
      <c r="F211" s="80"/>
      <c r="G211" s="418"/>
      <c r="H211" s="418"/>
      <c r="I211" s="418"/>
    </row>
    <row r="212" spans="1:9" ht="12.75">
      <c r="A212" s="416" t="s">
        <v>1635</v>
      </c>
      <c r="B212" s="413"/>
      <c r="C212" s="413" t="s">
        <v>1618</v>
      </c>
      <c r="D212" s="413">
        <v>9</v>
      </c>
      <c r="E212" s="462">
        <v>65089532</v>
      </c>
      <c r="F212" s="81" t="s">
        <v>4429</v>
      </c>
      <c r="G212" s="413" t="s">
        <v>2246</v>
      </c>
      <c r="H212" s="413" t="s">
        <v>1613</v>
      </c>
      <c r="I212" s="413" t="s">
        <v>1620</v>
      </c>
    </row>
    <row r="213" spans="1:9" ht="12.75">
      <c r="A213" s="417"/>
      <c r="B213" s="418"/>
      <c r="C213" s="418"/>
      <c r="D213" s="418"/>
      <c r="E213" s="419"/>
      <c r="F213" s="119"/>
      <c r="G213" s="418"/>
      <c r="H213" s="418"/>
      <c r="I213" s="418"/>
    </row>
    <row r="214" spans="1:9" ht="12.75">
      <c r="A214" s="463" t="s">
        <v>3186</v>
      </c>
      <c r="B214" s="413"/>
      <c r="C214" s="413" t="s">
        <v>1618</v>
      </c>
      <c r="D214" s="413">
        <v>9</v>
      </c>
      <c r="E214" s="464">
        <v>65088752</v>
      </c>
      <c r="F214" s="81" t="s">
        <v>4430</v>
      </c>
      <c r="G214" s="413" t="s">
        <v>2246</v>
      </c>
      <c r="H214" s="413" t="s">
        <v>1613</v>
      </c>
      <c r="I214" s="413" t="s">
        <v>1620</v>
      </c>
    </row>
    <row r="215" spans="1:9" ht="12.75">
      <c r="A215" s="417"/>
      <c r="B215" s="418"/>
      <c r="C215" s="418"/>
      <c r="D215" s="418"/>
      <c r="E215" s="419"/>
      <c r="F215" s="80"/>
      <c r="G215" s="418"/>
      <c r="H215" s="418"/>
      <c r="I215" s="418"/>
    </row>
    <row r="216" spans="1:9" ht="12.75">
      <c r="A216" s="443" t="s">
        <v>2513</v>
      </c>
      <c r="B216" s="413"/>
      <c r="C216" s="413" t="s">
        <v>1618</v>
      </c>
      <c r="D216" s="413">
        <v>12</v>
      </c>
      <c r="E216" s="427" t="str">
        <f>"65048332"</f>
        <v>65048332</v>
      </c>
      <c r="F216" s="86" t="s">
        <v>2514</v>
      </c>
      <c r="G216" s="428" t="s">
        <v>2252</v>
      </c>
      <c r="H216" s="413" t="s">
        <v>1613</v>
      </c>
      <c r="I216" s="413" t="s">
        <v>2099</v>
      </c>
    </row>
    <row r="217" spans="1:9" ht="12.75">
      <c r="A217" s="443" t="s">
        <v>2513</v>
      </c>
      <c r="B217" s="413"/>
      <c r="C217" s="413" t="s">
        <v>1618</v>
      </c>
      <c r="D217" s="413">
        <v>12</v>
      </c>
      <c r="E217" s="427" t="str">
        <f>"65048599"</f>
        <v>65048599</v>
      </c>
      <c r="F217" s="86" t="s">
        <v>2515</v>
      </c>
      <c r="G217" s="428" t="s">
        <v>2252</v>
      </c>
      <c r="H217" s="413" t="s">
        <v>1256</v>
      </c>
      <c r="I217" s="413" t="s">
        <v>2099</v>
      </c>
    </row>
    <row r="218" spans="1:9" ht="12.75">
      <c r="A218" s="443" t="s">
        <v>2513</v>
      </c>
      <c r="B218" s="413" t="s">
        <v>3216</v>
      </c>
      <c r="C218" s="413" t="s">
        <v>1618</v>
      </c>
      <c r="D218" s="413">
        <v>12</v>
      </c>
      <c r="E218" s="427" t="str">
        <f>"65048229"</f>
        <v>65048229</v>
      </c>
      <c r="F218" s="86" t="s">
        <v>2516</v>
      </c>
      <c r="G218" s="428" t="s">
        <v>2252</v>
      </c>
      <c r="H218" s="413" t="s">
        <v>1256</v>
      </c>
      <c r="I218" s="413" t="s">
        <v>2099</v>
      </c>
    </row>
    <row r="219" spans="1:9" ht="12.75">
      <c r="A219" s="417"/>
      <c r="B219" s="418"/>
      <c r="C219" s="418"/>
      <c r="D219" s="418"/>
      <c r="E219" s="419"/>
      <c r="F219" s="80"/>
      <c r="G219" s="418"/>
      <c r="H219" s="418"/>
      <c r="I219" s="418"/>
    </row>
    <row r="220" spans="1:9" ht="12.75">
      <c r="A220" s="443" t="s">
        <v>2221</v>
      </c>
      <c r="B220" s="427"/>
      <c r="C220" s="413" t="s">
        <v>1618</v>
      </c>
      <c r="D220" s="413">
        <v>12</v>
      </c>
      <c r="E220" s="427" t="str">
        <f>"65049654"</f>
        <v>65049654</v>
      </c>
      <c r="F220" s="86" t="s">
        <v>2522</v>
      </c>
      <c r="G220" s="428" t="s">
        <v>2252</v>
      </c>
      <c r="H220" s="413" t="s">
        <v>1613</v>
      </c>
      <c r="I220" s="413" t="s">
        <v>2099</v>
      </c>
    </row>
    <row r="221" spans="1:9" ht="12.75">
      <c r="A221" s="443" t="s">
        <v>2221</v>
      </c>
      <c r="B221" s="427"/>
      <c r="C221" s="413" t="s">
        <v>1618</v>
      </c>
      <c r="D221" s="413">
        <v>12</v>
      </c>
      <c r="E221" s="427" t="str">
        <f>"65049279"</f>
        <v>65049279</v>
      </c>
      <c r="F221" s="86" t="s">
        <v>2523</v>
      </c>
      <c r="G221" s="428" t="s">
        <v>2252</v>
      </c>
      <c r="H221" s="413" t="s">
        <v>1256</v>
      </c>
      <c r="I221" s="413" t="s">
        <v>2099</v>
      </c>
    </row>
    <row r="222" spans="1:9" ht="12.75">
      <c r="A222" s="465" t="s">
        <v>2221</v>
      </c>
      <c r="B222" s="427" t="s">
        <v>2513</v>
      </c>
      <c r="C222" s="413" t="s">
        <v>1618</v>
      </c>
      <c r="D222" s="413">
        <v>12</v>
      </c>
      <c r="E222" s="427" t="str">
        <f>"65049075"</f>
        <v>65049075</v>
      </c>
      <c r="F222" s="86" t="s">
        <v>2525</v>
      </c>
      <c r="G222" s="428" t="s">
        <v>2252</v>
      </c>
      <c r="H222" s="413" t="s">
        <v>1256</v>
      </c>
      <c r="I222" s="413" t="s">
        <v>2099</v>
      </c>
    </row>
    <row r="223" spans="1:9" ht="12.75">
      <c r="A223" s="443" t="s">
        <v>2221</v>
      </c>
      <c r="B223" s="427" t="s">
        <v>3461</v>
      </c>
      <c r="C223" s="413" t="s">
        <v>1618</v>
      </c>
      <c r="D223" s="413">
        <v>12</v>
      </c>
      <c r="E223" s="427" t="str">
        <f>"65049495"</f>
        <v>65049495</v>
      </c>
      <c r="F223" s="86" t="s">
        <v>2524</v>
      </c>
      <c r="G223" s="428" t="s">
        <v>2252</v>
      </c>
      <c r="H223" s="413" t="s">
        <v>1256</v>
      </c>
      <c r="I223" s="413" t="s">
        <v>2099</v>
      </c>
    </row>
    <row r="224" spans="1:256" ht="12.75">
      <c r="A224" s="443" t="s">
        <v>2221</v>
      </c>
      <c r="B224" s="427" t="s">
        <v>1635</v>
      </c>
      <c r="C224" s="413" t="s">
        <v>1618</v>
      </c>
      <c r="D224" s="413">
        <v>12</v>
      </c>
      <c r="E224" s="427" t="str">
        <f>"65049308"</f>
        <v>65049308</v>
      </c>
      <c r="F224" s="86" t="s">
        <v>2526</v>
      </c>
      <c r="G224" s="428" t="s">
        <v>2252</v>
      </c>
      <c r="H224" s="413" t="s">
        <v>1256</v>
      </c>
      <c r="I224" s="413" t="s">
        <v>2099</v>
      </c>
      <c r="J224" s="445"/>
      <c r="K224" s="445"/>
      <c r="L224" s="445"/>
      <c r="M224" s="445"/>
      <c r="N224" s="445"/>
      <c r="O224" s="445"/>
      <c r="P224" s="445"/>
      <c r="Q224" s="445"/>
      <c r="R224" s="445"/>
      <c r="S224" s="445"/>
      <c r="T224" s="445"/>
      <c r="U224" s="445"/>
      <c r="V224" s="445"/>
      <c r="W224" s="445"/>
      <c r="X224" s="445"/>
      <c r="Y224" s="445"/>
      <c r="Z224" s="445"/>
      <c r="AA224" s="445"/>
      <c r="AB224" s="445"/>
      <c r="AC224" s="445"/>
      <c r="AD224" s="445"/>
      <c r="AE224" s="445"/>
      <c r="AF224" s="445"/>
      <c r="AG224" s="445"/>
      <c r="AH224" s="445"/>
      <c r="AI224" s="445"/>
      <c r="AJ224" s="445"/>
      <c r="AK224" s="445"/>
      <c r="AL224" s="445"/>
      <c r="AM224" s="445"/>
      <c r="AN224" s="445"/>
      <c r="AO224" s="445"/>
      <c r="AP224" s="445"/>
      <c r="AQ224" s="445"/>
      <c r="AR224" s="445"/>
      <c r="AS224" s="445"/>
      <c r="AT224" s="445"/>
      <c r="AU224" s="445"/>
      <c r="AV224" s="445"/>
      <c r="AW224" s="445"/>
      <c r="AX224" s="445"/>
      <c r="AY224" s="445"/>
      <c r="AZ224" s="445"/>
      <c r="BA224" s="445"/>
      <c r="BB224" s="445"/>
      <c r="BC224" s="445"/>
      <c r="BD224" s="445"/>
      <c r="BE224" s="445"/>
      <c r="BF224" s="445"/>
      <c r="BG224" s="445"/>
      <c r="BH224" s="445"/>
      <c r="BI224" s="445"/>
      <c r="BJ224" s="445"/>
      <c r="BK224" s="445"/>
      <c r="BL224" s="445"/>
      <c r="BM224" s="445"/>
      <c r="BN224" s="445"/>
      <c r="BO224" s="445"/>
      <c r="BP224" s="445"/>
      <c r="BQ224" s="445"/>
      <c r="BR224" s="445"/>
      <c r="BS224" s="445"/>
      <c r="BT224" s="445"/>
      <c r="BU224" s="445"/>
      <c r="BV224" s="445"/>
      <c r="BW224" s="445"/>
      <c r="BX224" s="445"/>
      <c r="BY224" s="445"/>
      <c r="BZ224" s="445"/>
      <c r="CA224" s="445"/>
      <c r="CB224" s="445"/>
      <c r="CC224" s="445"/>
      <c r="CD224" s="445"/>
      <c r="CE224" s="445"/>
      <c r="CF224" s="445"/>
      <c r="CG224" s="445"/>
      <c r="CH224" s="445"/>
      <c r="CI224" s="445"/>
      <c r="CJ224" s="445"/>
      <c r="CK224" s="445"/>
      <c r="CL224" s="445"/>
      <c r="CM224" s="445"/>
      <c r="CN224" s="445"/>
      <c r="CO224" s="445"/>
      <c r="CP224" s="445"/>
      <c r="CQ224" s="445"/>
      <c r="CR224" s="445"/>
      <c r="CS224" s="445"/>
      <c r="CT224" s="445"/>
      <c r="CU224" s="445"/>
      <c r="CV224" s="445"/>
      <c r="CW224" s="445"/>
      <c r="CX224" s="445"/>
      <c r="CY224" s="445"/>
      <c r="CZ224" s="445"/>
      <c r="DA224" s="445"/>
      <c r="DB224" s="445"/>
      <c r="DC224" s="445"/>
      <c r="DD224" s="445"/>
      <c r="DE224" s="445"/>
      <c r="DF224" s="445"/>
      <c r="DG224" s="445"/>
      <c r="DH224" s="445"/>
      <c r="DI224" s="445"/>
      <c r="DJ224" s="445"/>
      <c r="DK224" s="445"/>
      <c r="DL224" s="445"/>
      <c r="DM224" s="445"/>
      <c r="DN224" s="445"/>
      <c r="DO224" s="445"/>
      <c r="DP224" s="445"/>
      <c r="DQ224" s="445"/>
      <c r="DR224" s="445"/>
      <c r="DS224" s="445"/>
      <c r="DT224" s="445"/>
      <c r="DU224" s="445"/>
      <c r="DV224" s="445"/>
      <c r="DW224" s="445"/>
      <c r="DX224" s="445"/>
      <c r="DY224" s="445"/>
      <c r="DZ224" s="445"/>
      <c r="EA224" s="445"/>
      <c r="EB224" s="445"/>
      <c r="EC224" s="445"/>
      <c r="ED224" s="445"/>
      <c r="EE224" s="445"/>
      <c r="EF224" s="445"/>
      <c r="EG224" s="445"/>
      <c r="EH224" s="445"/>
      <c r="EI224" s="445"/>
      <c r="EJ224" s="445"/>
      <c r="EK224" s="445"/>
      <c r="EL224" s="445"/>
      <c r="EM224" s="445"/>
      <c r="EN224" s="445"/>
      <c r="EO224" s="445"/>
      <c r="EP224" s="445"/>
      <c r="EQ224" s="445"/>
      <c r="ER224" s="445"/>
      <c r="ES224" s="445"/>
      <c r="ET224" s="445"/>
      <c r="EU224" s="445"/>
      <c r="EV224" s="445"/>
      <c r="EW224" s="445"/>
      <c r="EX224" s="445"/>
      <c r="EY224" s="445"/>
      <c r="EZ224" s="445"/>
      <c r="FA224" s="445"/>
      <c r="FB224" s="445"/>
      <c r="FC224" s="445"/>
      <c r="FD224" s="445"/>
      <c r="FE224" s="445"/>
      <c r="FF224" s="445"/>
      <c r="FG224" s="445"/>
      <c r="FH224" s="445"/>
      <c r="FI224" s="445"/>
      <c r="FJ224" s="445"/>
      <c r="FK224" s="445"/>
      <c r="FL224" s="445"/>
      <c r="FM224" s="445"/>
      <c r="FN224" s="445"/>
      <c r="FO224" s="445"/>
      <c r="FP224" s="445"/>
      <c r="FQ224" s="445"/>
      <c r="FR224" s="445"/>
      <c r="FS224" s="445"/>
      <c r="FT224" s="445"/>
      <c r="FU224" s="445"/>
      <c r="FV224" s="445"/>
      <c r="FW224" s="445"/>
      <c r="FX224" s="445"/>
      <c r="FY224" s="445"/>
      <c r="FZ224" s="445"/>
      <c r="GA224" s="445"/>
      <c r="GB224" s="445"/>
      <c r="GC224" s="445"/>
      <c r="GD224" s="445"/>
      <c r="GE224" s="445"/>
      <c r="GF224" s="445"/>
      <c r="GG224" s="445"/>
      <c r="GH224" s="445"/>
      <c r="GI224" s="445"/>
      <c r="GJ224" s="445"/>
      <c r="GK224" s="445"/>
      <c r="GL224" s="445"/>
      <c r="GM224" s="445"/>
      <c r="GN224" s="445"/>
      <c r="GO224" s="445"/>
      <c r="GP224" s="445"/>
      <c r="GQ224" s="445"/>
      <c r="GR224" s="445"/>
      <c r="GS224" s="445"/>
      <c r="GT224" s="445"/>
      <c r="GU224" s="445"/>
      <c r="GV224" s="445"/>
      <c r="GW224" s="445"/>
      <c r="GX224" s="445"/>
      <c r="GY224" s="445"/>
      <c r="GZ224" s="445"/>
      <c r="HA224" s="445"/>
      <c r="HB224" s="445"/>
      <c r="HC224" s="445"/>
      <c r="HD224" s="445"/>
      <c r="HE224" s="445"/>
      <c r="HF224" s="445"/>
      <c r="HG224" s="445"/>
      <c r="HH224" s="445"/>
      <c r="HI224" s="445"/>
      <c r="HJ224" s="445"/>
      <c r="HK224" s="445"/>
      <c r="HL224" s="445"/>
      <c r="HM224" s="445"/>
      <c r="HN224" s="445"/>
      <c r="HO224" s="445"/>
      <c r="HP224" s="445"/>
      <c r="HQ224" s="445"/>
      <c r="HR224" s="445"/>
      <c r="HS224" s="445"/>
      <c r="HT224" s="445"/>
      <c r="HU224" s="445"/>
      <c r="HV224" s="445"/>
      <c r="HW224" s="445"/>
      <c r="HX224" s="445"/>
      <c r="HY224" s="445"/>
      <c r="HZ224" s="445"/>
      <c r="IA224" s="445"/>
      <c r="IB224" s="445"/>
      <c r="IC224" s="445"/>
      <c r="ID224" s="445"/>
      <c r="IE224" s="445"/>
      <c r="IF224" s="445"/>
      <c r="IG224" s="445"/>
      <c r="IH224" s="445"/>
      <c r="II224" s="445"/>
      <c r="IJ224" s="445"/>
      <c r="IK224" s="445"/>
      <c r="IL224" s="445"/>
      <c r="IM224" s="445"/>
      <c r="IN224" s="445"/>
      <c r="IO224" s="445"/>
      <c r="IP224" s="445"/>
      <c r="IQ224" s="445"/>
      <c r="IR224" s="445"/>
      <c r="IS224" s="445"/>
      <c r="IT224" s="445"/>
      <c r="IU224" s="445"/>
      <c r="IV224" s="445"/>
    </row>
    <row r="225" spans="1:9" ht="12.75">
      <c r="A225" s="443" t="s">
        <v>2221</v>
      </c>
      <c r="B225" s="427"/>
      <c r="C225" s="413" t="s">
        <v>1618</v>
      </c>
      <c r="D225" s="413">
        <v>12</v>
      </c>
      <c r="E225" s="427" t="str">
        <f>"65049655"</f>
        <v>65049655</v>
      </c>
      <c r="F225" s="86" t="s">
        <v>2517</v>
      </c>
      <c r="G225" s="428" t="s">
        <v>1639</v>
      </c>
      <c r="H225" s="413" t="s">
        <v>1613</v>
      </c>
      <c r="I225" s="413" t="s">
        <v>2099</v>
      </c>
    </row>
    <row r="226" spans="1:9" ht="12.75">
      <c r="A226" s="443" t="s">
        <v>2221</v>
      </c>
      <c r="B226" s="427"/>
      <c r="C226" s="413" t="s">
        <v>1618</v>
      </c>
      <c r="D226" s="413">
        <v>12</v>
      </c>
      <c r="E226" s="427" t="str">
        <f>"65049280"</f>
        <v>65049280</v>
      </c>
      <c r="F226" s="86" t="s">
        <v>2518</v>
      </c>
      <c r="G226" s="428" t="s">
        <v>1639</v>
      </c>
      <c r="H226" s="413" t="s">
        <v>1256</v>
      </c>
      <c r="I226" s="413" t="s">
        <v>2099</v>
      </c>
    </row>
    <row r="227" spans="1:9" ht="12.75">
      <c r="A227" s="443" t="s">
        <v>2221</v>
      </c>
      <c r="B227" s="427" t="s">
        <v>2513</v>
      </c>
      <c r="C227" s="413" t="s">
        <v>1618</v>
      </c>
      <c r="D227" s="413">
        <v>12</v>
      </c>
      <c r="E227" s="427" t="str">
        <f>"65049074"</f>
        <v>65049074</v>
      </c>
      <c r="F227" s="86" t="s">
        <v>2520</v>
      </c>
      <c r="G227" s="428" t="s">
        <v>1639</v>
      </c>
      <c r="H227" s="413" t="s">
        <v>1256</v>
      </c>
      <c r="I227" s="413" t="s">
        <v>2099</v>
      </c>
    </row>
    <row r="228" spans="1:9" ht="12.75">
      <c r="A228" s="443" t="s">
        <v>2221</v>
      </c>
      <c r="B228" s="427" t="s">
        <v>3461</v>
      </c>
      <c r="C228" s="413" t="s">
        <v>1618</v>
      </c>
      <c r="D228" s="413">
        <v>12</v>
      </c>
      <c r="E228" s="427" t="str">
        <f>"65049494"</f>
        <v>65049494</v>
      </c>
      <c r="F228" s="86" t="s">
        <v>2519</v>
      </c>
      <c r="G228" s="428" t="s">
        <v>1639</v>
      </c>
      <c r="H228" s="413" t="s">
        <v>1256</v>
      </c>
      <c r="I228" s="413" t="s">
        <v>2099</v>
      </c>
    </row>
    <row r="229" spans="1:256" ht="12.75">
      <c r="A229" s="443" t="s">
        <v>2221</v>
      </c>
      <c r="B229" s="427" t="s">
        <v>1635</v>
      </c>
      <c r="C229" s="413" t="s">
        <v>1618</v>
      </c>
      <c r="D229" s="413">
        <v>12</v>
      </c>
      <c r="E229" s="427" t="str">
        <f>"65049307"</f>
        <v>65049307</v>
      </c>
      <c r="F229" s="86" t="s">
        <v>2521</v>
      </c>
      <c r="G229" s="428" t="s">
        <v>1639</v>
      </c>
      <c r="H229" s="413" t="s">
        <v>1256</v>
      </c>
      <c r="I229" s="413" t="s">
        <v>2099</v>
      </c>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c r="IV229" s="79"/>
    </row>
    <row r="230" spans="1:9" ht="12.75">
      <c r="A230" s="417"/>
      <c r="B230" s="418"/>
      <c r="C230" s="418"/>
      <c r="D230" s="418"/>
      <c r="E230" s="419"/>
      <c r="F230" s="80"/>
      <c r="G230" s="418"/>
      <c r="H230" s="418"/>
      <c r="I230" s="418"/>
    </row>
    <row r="231" spans="1:256" s="445" customFormat="1" ht="12.75">
      <c r="A231" s="387" t="s">
        <v>1637</v>
      </c>
      <c r="B231" s="389"/>
      <c r="C231" s="389" t="s">
        <v>102</v>
      </c>
      <c r="D231" s="389">
        <v>9</v>
      </c>
      <c r="E231" s="464">
        <v>65087877</v>
      </c>
      <c r="F231" s="466" t="s">
        <v>4431</v>
      </c>
      <c r="G231" s="389" t="s">
        <v>2246</v>
      </c>
      <c r="H231" s="389" t="s">
        <v>103</v>
      </c>
      <c r="I231" s="389" t="s">
        <v>2099</v>
      </c>
      <c r="J231" s="415"/>
      <c r="K231" s="415"/>
      <c r="L231" s="415"/>
      <c r="M231" s="415"/>
      <c r="N231" s="415"/>
      <c r="O231" s="415"/>
      <c r="P231" s="415"/>
      <c r="Q231" s="415"/>
      <c r="R231" s="415"/>
      <c r="S231" s="415"/>
      <c r="T231" s="415"/>
      <c r="U231" s="415"/>
      <c r="V231" s="415"/>
      <c r="W231" s="415"/>
      <c r="X231" s="415"/>
      <c r="Y231" s="415"/>
      <c r="Z231" s="415"/>
      <c r="AA231" s="415"/>
      <c r="AB231" s="415"/>
      <c r="AC231" s="415"/>
      <c r="AD231" s="415"/>
      <c r="AE231" s="415"/>
      <c r="AF231" s="415"/>
      <c r="AG231" s="415"/>
      <c r="AH231" s="415"/>
      <c r="AI231" s="415"/>
      <c r="AJ231" s="415"/>
      <c r="AK231" s="415"/>
      <c r="AL231" s="415"/>
      <c r="AM231" s="415"/>
      <c r="AN231" s="415"/>
      <c r="AO231" s="415"/>
      <c r="AP231" s="415"/>
      <c r="AQ231" s="415"/>
      <c r="AR231" s="415"/>
      <c r="AS231" s="415"/>
      <c r="AT231" s="415"/>
      <c r="AU231" s="415"/>
      <c r="AV231" s="415"/>
      <c r="AW231" s="415"/>
      <c r="AX231" s="415"/>
      <c r="AY231" s="415"/>
      <c r="AZ231" s="415"/>
      <c r="BA231" s="415"/>
      <c r="BB231" s="415"/>
      <c r="BC231" s="415"/>
      <c r="BD231" s="415"/>
      <c r="BE231" s="415"/>
      <c r="BF231" s="415"/>
      <c r="BG231" s="415"/>
      <c r="BH231" s="415"/>
      <c r="BI231" s="415"/>
      <c r="BJ231" s="415"/>
      <c r="BK231" s="415"/>
      <c r="BL231" s="415"/>
      <c r="BM231" s="415"/>
      <c r="BN231" s="415"/>
      <c r="BO231" s="415"/>
      <c r="BP231" s="415"/>
      <c r="BQ231" s="415"/>
      <c r="BR231" s="415"/>
      <c r="BS231" s="415"/>
      <c r="BT231" s="415"/>
      <c r="BU231" s="415"/>
      <c r="BV231" s="415"/>
      <c r="BW231" s="415"/>
      <c r="BX231" s="415"/>
      <c r="BY231" s="415"/>
      <c r="BZ231" s="415"/>
      <c r="CA231" s="415"/>
      <c r="CB231" s="415"/>
      <c r="CC231" s="415"/>
      <c r="CD231" s="415"/>
      <c r="CE231" s="415"/>
      <c r="CF231" s="415"/>
      <c r="CG231" s="415"/>
      <c r="CH231" s="415"/>
      <c r="CI231" s="415"/>
      <c r="CJ231" s="415"/>
      <c r="CK231" s="415"/>
      <c r="CL231" s="415"/>
      <c r="CM231" s="415"/>
      <c r="CN231" s="415"/>
      <c r="CO231" s="415"/>
      <c r="CP231" s="415"/>
      <c r="CQ231" s="415"/>
      <c r="CR231" s="415"/>
      <c r="CS231" s="415"/>
      <c r="CT231" s="415"/>
      <c r="CU231" s="415"/>
      <c r="CV231" s="415"/>
      <c r="CW231" s="415"/>
      <c r="CX231" s="415"/>
      <c r="CY231" s="415"/>
      <c r="CZ231" s="415"/>
      <c r="DA231" s="415"/>
      <c r="DB231" s="415"/>
      <c r="DC231" s="415"/>
      <c r="DD231" s="415"/>
      <c r="DE231" s="415"/>
      <c r="DF231" s="415"/>
      <c r="DG231" s="415"/>
      <c r="DH231" s="415"/>
      <c r="DI231" s="415"/>
      <c r="DJ231" s="415"/>
      <c r="DK231" s="415"/>
      <c r="DL231" s="415"/>
      <c r="DM231" s="415"/>
      <c r="DN231" s="415"/>
      <c r="DO231" s="415"/>
      <c r="DP231" s="415"/>
      <c r="DQ231" s="415"/>
      <c r="DR231" s="415"/>
      <c r="DS231" s="415"/>
      <c r="DT231" s="415"/>
      <c r="DU231" s="415"/>
      <c r="DV231" s="415"/>
      <c r="DW231" s="415"/>
      <c r="DX231" s="415"/>
      <c r="DY231" s="415"/>
      <c r="DZ231" s="415"/>
      <c r="EA231" s="415"/>
      <c r="EB231" s="415"/>
      <c r="EC231" s="415"/>
      <c r="ED231" s="415"/>
      <c r="EE231" s="415"/>
      <c r="EF231" s="415"/>
      <c r="EG231" s="415"/>
      <c r="EH231" s="415"/>
      <c r="EI231" s="415"/>
      <c r="EJ231" s="415"/>
      <c r="EK231" s="415"/>
      <c r="EL231" s="415"/>
      <c r="EM231" s="415"/>
      <c r="EN231" s="415"/>
      <c r="EO231" s="415"/>
      <c r="EP231" s="415"/>
      <c r="EQ231" s="415"/>
      <c r="ER231" s="415"/>
      <c r="ES231" s="415"/>
      <c r="ET231" s="415"/>
      <c r="EU231" s="415"/>
      <c r="EV231" s="415"/>
      <c r="EW231" s="415"/>
      <c r="EX231" s="415"/>
      <c r="EY231" s="415"/>
      <c r="EZ231" s="415"/>
      <c r="FA231" s="415"/>
      <c r="FB231" s="415"/>
      <c r="FC231" s="415"/>
      <c r="FD231" s="415"/>
      <c r="FE231" s="415"/>
      <c r="FF231" s="415"/>
      <c r="FG231" s="415"/>
      <c r="FH231" s="415"/>
      <c r="FI231" s="415"/>
      <c r="FJ231" s="415"/>
      <c r="FK231" s="415"/>
      <c r="FL231" s="415"/>
      <c r="FM231" s="415"/>
      <c r="FN231" s="415"/>
      <c r="FO231" s="415"/>
      <c r="FP231" s="415"/>
      <c r="FQ231" s="415"/>
      <c r="FR231" s="415"/>
      <c r="FS231" s="415"/>
      <c r="FT231" s="415"/>
      <c r="FU231" s="415"/>
      <c r="FV231" s="415"/>
      <c r="FW231" s="415"/>
      <c r="FX231" s="415"/>
      <c r="FY231" s="415"/>
      <c r="FZ231" s="415"/>
      <c r="GA231" s="415"/>
      <c r="GB231" s="415"/>
      <c r="GC231" s="415"/>
      <c r="GD231" s="415"/>
      <c r="GE231" s="415"/>
      <c r="GF231" s="415"/>
      <c r="GG231" s="415"/>
      <c r="GH231" s="415"/>
      <c r="GI231" s="415"/>
      <c r="GJ231" s="415"/>
      <c r="GK231" s="415"/>
      <c r="GL231" s="415"/>
      <c r="GM231" s="415"/>
      <c r="GN231" s="415"/>
      <c r="GO231" s="415"/>
      <c r="GP231" s="415"/>
      <c r="GQ231" s="415"/>
      <c r="GR231" s="415"/>
      <c r="GS231" s="415"/>
      <c r="GT231" s="415"/>
      <c r="GU231" s="415"/>
      <c r="GV231" s="415"/>
      <c r="GW231" s="415"/>
      <c r="GX231" s="415"/>
      <c r="GY231" s="415"/>
      <c r="GZ231" s="415"/>
      <c r="HA231" s="415"/>
      <c r="HB231" s="415"/>
      <c r="HC231" s="415"/>
      <c r="HD231" s="415"/>
      <c r="HE231" s="415"/>
      <c r="HF231" s="415"/>
      <c r="HG231" s="415"/>
      <c r="HH231" s="415"/>
      <c r="HI231" s="415"/>
      <c r="HJ231" s="415"/>
      <c r="HK231" s="415"/>
      <c r="HL231" s="415"/>
      <c r="HM231" s="415"/>
      <c r="HN231" s="415"/>
      <c r="HO231" s="415"/>
      <c r="HP231" s="415"/>
      <c r="HQ231" s="415"/>
      <c r="HR231" s="415"/>
      <c r="HS231" s="415"/>
      <c r="HT231" s="415"/>
      <c r="HU231" s="415"/>
      <c r="HV231" s="415"/>
      <c r="HW231" s="415"/>
      <c r="HX231" s="415"/>
      <c r="HY231" s="415"/>
      <c r="HZ231" s="415"/>
      <c r="IA231" s="415"/>
      <c r="IB231" s="415"/>
      <c r="IC231" s="415"/>
      <c r="ID231" s="415"/>
      <c r="IE231" s="415"/>
      <c r="IF231" s="415"/>
      <c r="IG231" s="415"/>
      <c r="IH231" s="415"/>
      <c r="II231" s="415"/>
      <c r="IJ231" s="415"/>
      <c r="IK231" s="415"/>
      <c r="IL231" s="415"/>
      <c r="IM231" s="415"/>
      <c r="IN231" s="415"/>
      <c r="IO231" s="415"/>
      <c r="IP231" s="415"/>
      <c r="IQ231" s="415"/>
      <c r="IR231" s="415"/>
      <c r="IS231" s="415"/>
      <c r="IT231" s="415"/>
      <c r="IU231" s="415"/>
      <c r="IV231" s="415"/>
    </row>
    <row r="232" spans="1:9" ht="12.75">
      <c r="A232" s="417"/>
      <c r="B232" s="418"/>
      <c r="C232" s="418"/>
      <c r="D232" s="418"/>
      <c r="E232" s="419"/>
      <c r="F232" s="80"/>
      <c r="G232" s="418"/>
      <c r="H232" s="418"/>
      <c r="I232" s="418"/>
    </row>
    <row r="233" spans="1:9" ht="12.75">
      <c r="A233" s="421" t="s">
        <v>4</v>
      </c>
      <c r="B233" s="427"/>
      <c r="C233" s="413" t="s">
        <v>1618</v>
      </c>
      <c r="D233" s="413">
        <v>5</v>
      </c>
      <c r="E233" s="427" t="str">
        <f>"65051353"</f>
        <v>65051353</v>
      </c>
      <c r="F233" s="86" t="s">
        <v>2530</v>
      </c>
      <c r="G233" s="428" t="s">
        <v>2252</v>
      </c>
      <c r="H233" s="413" t="s">
        <v>1613</v>
      </c>
      <c r="I233" s="413" t="s">
        <v>2099</v>
      </c>
    </row>
    <row r="234" spans="1:9" ht="12.75">
      <c r="A234" s="421" t="s">
        <v>4</v>
      </c>
      <c r="B234" s="427"/>
      <c r="C234" s="413" t="s">
        <v>1618</v>
      </c>
      <c r="D234" s="413">
        <v>5</v>
      </c>
      <c r="E234" s="427" t="str">
        <f>"65051584"</f>
        <v>65051584</v>
      </c>
      <c r="F234" s="86" t="s">
        <v>2531</v>
      </c>
      <c r="G234" s="428" t="s">
        <v>2252</v>
      </c>
      <c r="H234" s="413" t="s">
        <v>1256</v>
      </c>
      <c r="I234" s="413" t="s">
        <v>2099</v>
      </c>
    </row>
    <row r="235" spans="1:9" ht="12.75">
      <c r="A235" s="421" t="s">
        <v>4</v>
      </c>
      <c r="B235" s="430" t="s">
        <v>1637</v>
      </c>
      <c r="C235" s="413" t="s">
        <v>1618</v>
      </c>
      <c r="D235" s="413">
        <v>5</v>
      </c>
      <c r="E235" s="427" t="str">
        <f>"65051418"</f>
        <v>65051418</v>
      </c>
      <c r="F235" s="86" t="s">
        <v>2532</v>
      </c>
      <c r="G235" s="428" t="s">
        <v>2252</v>
      </c>
      <c r="H235" s="413" t="s">
        <v>1256</v>
      </c>
      <c r="I235" s="413" t="s">
        <v>2099</v>
      </c>
    </row>
    <row r="236" spans="1:256" s="79" customFormat="1" ht="12.75">
      <c r="A236" s="421" t="s">
        <v>4</v>
      </c>
      <c r="B236" s="467"/>
      <c r="C236" s="413" t="s">
        <v>1618</v>
      </c>
      <c r="D236" s="413">
        <v>5</v>
      </c>
      <c r="E236" s="427" t="str">
        <f>"65051352"</f>
        <v>65051352</v>
      </c>
      <c r="F236" s="86" t="s">
        <v>2527</v>
      </c>
      <c r="G236" s="428" t="s">
        <v>1639</v>
      </c>
      <c r="H236" s="413" t="s">
        <v>1613</v>
      </c>
      <c r="I236" s="413" t="s">
        <v>2099</v>
      </c>
      <c r="J236" s="415"/>
      <c r="K236" s="415"/>
      <c r="L236" s="415"/>
      <c r="M236" s="415"/>
      <c r="N236" s="415"/>
      <c r="O236" s="415"/>
      <c r="P236" s="415"/>
      <c r="Q236" s="415"/>
      <c r="R236" s="415"/>
      <c r="S236" s="415"/>
      <c r="T236" s="415"/>
      <c r="U236" s="415"/>
      <c r="V236" s="415"/>
      <c r="W236" s="415"/>
      <c r="X236" s="415"/>
      <c r="Y236" s="415"/>
      <c r="Z236" s="415"/>
      <c r="AA236" s="415"/>
      <c r="AB236" s="415"/>
      <c r="AC236" s="415"/>
      <c r="AD236" s="415"/>
      <c r="AE236" s="415"/>
      <c r="AF236" s="415"/>
      <c r="AG236" s="415"/>
      <c r="AH236" s="415"/>
      <c r="AI236" s="415"/>
      <c r="AJ236" s="415"/>
      <c r="AK236" s="415"/>
      <c r="AL236" s="415"/>
      <c r="AM236" s="415"/>
      <c r="AN236" s="415"/>
      <c r="AO236" s="415"/>
      <c r="AP236" s="415"/>
      <c r="AQ236" s="415"/>
      <c r="AR236" s="415"/>
      <c r="AS236" s="415"/>
      <c r="AT236" s="415"/>
      <c r="AU236" s="415"/>
      <c r="AV236" s="415"/>
      <c r="AW236" s="415"/>
      <c r="AX236" s="415"/>
      <c r="AY236" s="415"/>
      <c r="AZ236" s="415"/>
      <c r="BA236" s="415"/>
      <c r="BB236" s="415"/>
      <c r="BC236" s="415"/>
      <c r="BD236" s="415"/>
      <c r="BE236" s="415"/>
      <c r="BF236" s="415"/>
      <c r="BG236" s="415"/>
      <c r="BH236" s="415"/>
      <c r="BI236" s="415"/>
      <c r="BJ236" s="415"/>
      <c r="BK236" s="415"/>
      <c r="BL236" s="415"/>
      <c r="BM236" s="415"/>
      <c r="BN236" s="415"/>
      <c r="BO236" s="415"/>
      <c r="BP236" s="415"/>
      <c r="BQ236" s="415"/>
      <c r="BR236" s="415"/>
      <c r="BS236" s="415"/>
      <c r="BT236" s="415"/>
      <c r="BU236" s="415"/>
      <c r="BV236" s="415"/>
      <c r="BW236" s="415"/>
      <c r="BX236" s="415"/>
      <c r="BY236" s="415"/>
      <c r="BZ236" s="415"/>
      <c r="CA236" s="415"/>
      <c r="CB236" s="415"/>
      <c r="CC236" s="415"/>
      <c r="CD236" s="415"/>
      <c r="CE236" s="415"/>
      <c r="CF236" s="415"/>
      <c r="CG236" s="415"/>
      <c r="CH236" s="415"/>
      <c r="CI236" s="415"/>
      <c r="CJ236" s="415"/>
      <c r="CK236" s="415"/>
      <c r="CL236" s="415"/>
      <c r="CM236" s="415"/>
      <c r="CN236" s="415"/>
      <c r="CO236" s="415"/>
      <c r="CP236" s="415"/>
      <c r="CQ236" s="415"/>
      <c r="CR236" s="415"/>
      <c r="CS236" s="415"/>
      <c r="CT236" s="415"/>
      <c r="CU236" s="415"/>
      <c r="CV236" s="415"/>
      <c r="CW236" s="415"/>
      <c r="CX236" s="415"/>
      <c r="CY236" s="415"/>
      <c r="CZ236" s="415"/>
      <c r="DA236" s="415"/>
      <c r="DB236" s="415"/>
      <c r="DC236" s="415"/>
      <c r="DD236" s="415"/>
      <c r="DE236" s="415"/>
      <c r="DF236" s="415"/>
      <c r="DG236" s="415"/>
      <c r="DH236" s="415"/>
      <c r="DI236" s="415"/>
      <c r="DJ236" s="415"/>
      <c r="DK236" s="415"/>
      <c r="DL236" s="415"/>
      <c r="DM236" s="415"/>
      <c r="DN236" s="415"/>
      <c r="DO236" s="415"/>
      <c r="DP236" s="415"/>
      <c r="DQ236" s="415"/>
      <c r="DR236" s="415"/>
      <c r="DS236" s="415"/>
      <c r="DT236" s="415"/>
      <c r="DU236" s="415"/>
      <c r="DV236" s="415"/>
      <c r="DW236" s="415"/>
      <c r="DX236" s="415"/>
      <c r="DY236" s="415"/>
      <c r="DZ236" s="415"/>
      <c r="EA236" s="415"/>
      <c r="EB236" s="415"/>
      <c r="EC236" s="415"/>
      <c r="ED236" s="415"/>
      <c r="EE236" s="415"/>
      <c r="EF236" s="415"/>
      <c r="EG236" s="415"/>
      <c r="EH236" s="415"/>
      <c r="EI236" s="415"/>
      <c r="EJ236" s="415"/>
      <c r="EK236" s="415"/>
      <c r="EL236" s="415"/>
      <c r="EM236" s="415"/>
      <c r="EN236" s="415"/>
      <c r="EO236" s="415"/>
      <c r="EP236" s="415"/>
      <c r="EQ236" s="415"/>
      <c r="ER236" s="415"/>
      <c r="ES236" s="415"/>
      <c r="ET236" s="415"/>
      <c r="EU236" s="415"/>
      <c r="EV236" s="415"/>
      <c r="EW236" s="415"/>
      <c r="EX236" s="415"/>
      <c r="EY236" s="415"/>
      <c r="EZ236" s="415"/>
      <c r="FA236" s="415"/>
      <c r="FB236" s="415"/>
      <c r="FC236" s="415"/>
      <c r="FD236" s="415"/>
      <c r="FE236" s="415"/>
      <c r="FF236" s="415"/>
      <c r="FG236" s="415"/>
      <c r="FH236" s="415"/>
      <c r="FI236" s="415"/>
      <c r="FJ236" s="415"/>
      <c r="FK236" s="415"/>
      <c r="FL236" s="415"/>
      <c r="FM236" s="415"/>
      <c r="FN236" s="415"/>
      <c r="FO236" s="415"/>
      <c r="FP236" s="415"/>
      <c r="FQ236" s="415"/>
      <c r="FR236" s="415"/>
      <c r="FS236" s="415"/>
      <c r="FT236" s="415"/>
      <c r="FU236" s="415"/>
      <c r="FV236" s="415"/>
      <c r="FW236" s="415"/>
      <c r="FX236" s="415"/>
      <c r="FY236" s="415"/>
      <c r="FZ236" s="415"/>
      <c r="GA236" s="415"/>
      <c r="GB236" s="415"/>
      <c r="GC236" s="415"/>
      <c r="GD236" s="415"/>
      <c r="GE236" s="415"/>
      <c r="GF236" s="415"/>
      <c r="GG236" s="415"/>
      <c r="GH236" s="415"/>
      <c r="GI236" s="415"/>
      <c r="GJ236" s="415"/>
      <c r="GK236" s="415"/>
      <c r="GL236" s="415"/>
      <c r="GM236" s="415"/>
      <c r="GN236" s="415"/>
      <c r="GO236" s="415"/>
      <c r="GP236" s="415"/>
      <c r="GQ236" s="415"/>
      <c r="GR236" s="415"/>
      <c r="GS236" s="415"/>
      <c r="GT236" s="415"/>
      <c r="GU236" s="415"/>
      <c r="GV236" s="415"/>
      <c r="GW236" s="415"/>
      <c r="GX236" s="415"/>
      <c r="GY236" s="415"/>
      <c r="GZ236" s="415"/>
      <c r="HA236" s="415"/>
      <c r="HB236" s="415"/>
      <c r="HC236" s="415"/>
      <c r="HD236" s="415"/>
      <c r="HE236" s="415"/>
      <c r="HF236" s="415"/>
      <c r="HG236" s="415"/>
      <c r="HH236" s="415"/>
      <c r="HI236" s="415"/>
      <c r="HJ236" s="415"/>
      <c r="HK236" s="415"/>
      <c r="HL236" s="415"/>
      <c r="HM236" s="415"/>
      <c r="HN236" s="415"/>
      <c r="HO236" s="415"/>
      <c r="HP236" s="415"/>
      <c r="HQ236" s="415"/>
      <c r="HR236" s="415"/>
      <c r="HS236" s="415"/>
      <c r="HT236" s="415"/>
      <c r="HU236" s="415"/>
      <c r="HV236" s="415"/>
      <c r="HW236" s="415"/>
      <c r="HX236" s="415"/>
      <c r="HY236" s="415"/>
      <c r="HZ236" s="415"/>
      <c r="IA236" s="415"/>
      <c r="IB236" s="415"/>
      <c r="IC236" s="415"/>
      <c r="ID236" s="415"/>
      <c r="IE236" s="415"/>
      <c r="IF236" s="415"/>
      <c r="IG236" s="415"/>
      <c r="IH236" s="415"/>
      <c r="II236" s="415"/>
      <c r="IJ236" s="415"/>
      <c r="IK236" s="415"/>
      <c r="IL236" s="415"/>
      <c r="IM236" s="415"/>
      <c r="IN236" s="415"/>
      <c r="IO236" s="415"/>
      <c r="IP236" s="415"/>
      <c r="IQ236" s="415"/>
      <c r="IR236" s="415"/>
      <c r="IS236" s="415"/>
      <c r="IT236" s="415"/>
      <c r="IU236" s="415"/>
      <c r="IV236" s="415"/>
    </row>
    <row r="237" spans="1:9" ht="12.75">
      <c r="A237" s="421" t="s">
        <v>4</v>
      </c>
      <c r="B237" s="427"/>
      <c r="C237" s="413" t="s">
        <v>1618</v>
      </c>
      <c r="D237" s="413">
        <v>5</v>
      </c>
      <c r="E237" s="427" t="str">
        <f>"65051585"</f>
        <v>65051585</v>
      </c>
      <c r="F237" s="86" t="s">
        <v>2528</v>
      </c>
      <c r="G237" s="428" t="s">
        <v>1639</v>
      </c>
      <c r="H237" s="413" t="s">
        <v>1256</v>
      </c>
      <c r="I237" s="413" t="s">
        <v>2099</v>
      </c>
    </row>
    <row r="238" spans="1:9" ht="12.75">
      <c r="A238" s="421" t="s">
        <v>4</v>
      </c>
      <c r="B238" s="430" t="s">
        <v>1637</v>
      </c>
      <c r="C238" s="413" t="s">
        <v>1618</v>
      </c>
      <c r="D238" s="413">
        <v>5</v>
      </c>
      <c r="E238" s="427" t="str">
        <f>"65051417"</f>
        <v>65051417</v>
      </c>
      <c r="F238" s="86" t="s">
        <v>2529</v>
      </c>
      <c r="G238" s="428" t="s">
        <v>1639</v>
      </c>
      <c r="H238" s="413" t="s">
        <v>1256</v>
      </c>
      <c r="I238" s="413" t="s">
        <v>2099</v>
      </c>
    </row>
    <row r="239" spans="1:9" ht="12.75">
      <c r="A239" s="417"/>
      <c r="B239" s="418"/>
      <c r="C239" s="418"/>
      <c r="D239" s="418"/>
      <c r="E239" s="419"/>
      <c r="F239" s="80"/>
      <c r="G239" s="418"/>
      <c r="H239" s="418"/>
      <c r="I239" s="418"/>
    </row>
    <row r="240" spans="1:9" ht="12.75">
      <c r="A240" s="444" t="s">
        <v>1223</v>
      </c>
      <c r="B240" s="413"/>
      <c r="C240" s="413" t="s">
        <v>1618</v>
      </c>
      <c r="D240" s="413">
        <v>8</v>
      </c>
      <c r="E240" s="458" t="s">
        <v>3578</v>
      </c>
      <c r="F240" s="448" t="s">
        <v>1419</v>
      </c>
      <c r="G240" s="413" t="s">
        <v>2252</v>
      </c>
      <c r="H240" s="413" t="s">
        <v>1613</v>
      </c>
      <c r="I240" s="413" t="s">
        <v>1620</v>
      </c>
    </row>
    <row r="241" spans="1:9" ht="12.75">
      <c r="A241" s="416" t="s">
        <v>1223</v>
      </c>
      <c r="B241" s="413"/>
      <c r="C241" s="413" t="s">
        <v>1618</v>
      </c>
      <c r="D241" s="413">
        <v>8</v>
      </c>
      <c r="E241" s="458" t="s">
        <v>3579</v>
      </c>
      <c r="F241" s="448" t="s">
        <v>1420</v>
      </c>
      <c r="G241" s="413" t="s">
        <v>2252</v>
      </c>
      <c r="H241" s="413" t="s">
        <v>1256</v>
      </c>
      <c r="I241" s="413" t="s">
        <v>1620</v>
      </c>
    </row>
    <row r="242" spans="1:9" ht="12.75">
      <c r="A242" s="417"/>
      <c r="B242" s="418"/>
      <c r="C242" s="418"/>
      <c r="D242" s="418"/>
      <c r="E242" s="419"/>
      <c r="F242" s="80"/>
      <c r="G242" s="418"/>
      <c r="H242" s="418"/>
      <c r="I242" s="418"/>
    </row>
    <row r="243" spans="1:9" ht="12.75">
      <c r="A243" s="444" t="s">
        <v>1224</v>
      </c>
      <c r="B243" s="413"/>
      <c r="C243" s="413" t="s">
        <v>1618</v>
      </c>
      <c r="D243" s="413">
        <v>8</v>
      </c>
      <c r="E243" s="458" t="s">
        <v>1231</v>
      </c>
      <c r="F243" s="448" t="s">
        <v>1421</v>
      </c>
      <c r="G243" s="413" t="s">
        <v>2252</v>
      </c>
      <c r="H243" s="413" t="s">
        <v>1613</v>
      </c>
      <c r="I243" s="413" t="s">
        <v>1620</v>
      </c>
    </row>
    <row r="244" spans="1:9" ht="12.75">
      <c r="A244" s="416" t="s">
        <v>1224</v>
      </c>
      <c r="B244" s="413"/>
      <c r="C244" s="413" t="s">
        <v>1618</v>
      </c>
      <c r="D244" s="413">
        <v>8</v>
      </c>
      <c r="E244" s="458" t="s">
        <v>1232</v>
      </c>
      <c r="F244" s="448" t="s">
        <v>1422</v>
      </c>
      <c r="G244" s="413" t="s">
        <v>2252</v>
      </c>
      <c r="H244" s="413" t="s">
        <v>1256</v>
      </c>
      <c r="I244" s="413" t="s">
        <v>1620</v>
      </c>
    </row>
    <row r="245" spans="1:9" ht="12.75">
      <c r="A245" s="417"/>
      <c r="B245" s="418"/>
      <c r="C245" s="418"/>
      <c r="D245" s="418"/>
      <c r="E245" s="419"/>
      <c r="F245" s="80"/>
      <c r="G245" s="418"/>
      <c r="H245" s="418"/>
      <c r="I245" s="418"/>
    </row>
    <row r="246" spans="1:9" ht="12.75">
      <c r="A246" s="435" t="s">
        <v>9</v>
      </c>
      <c r="B246" s="413"/>
      <c r="C246" s="413" t="s">
        <v>1618</v>
      </c>
      <c r="D246" s="413">
        <v>3</v>
      </c>
      <c r="E246" s="427" t="str">
        <f>"65050854"</f>
        <v>65050854</v>
      </c>
      <c r="F246" s="86" t="s">
        <v>2535</v>
      </c>
      <c r="G246" s="428" t="s">
        <v>2252</v>
      </c>
      <c r="H246" s="413" t="s">
        <v>1613</v>
      </c>
      <c r="I246" s="413" t="s">
        <v>2099</v>
      </c>
    </row>
    <row r="247" spans="1:9" ht="12.75">
      <c r="A247" s="435" t="s">
        <v>9</v>
      </c>
      <c r="B247" s="413"/>
      <c r="C247" s="413" t="s">
        <v>1618</v>
      </c>
      <c r="D247" s="413">
        <v>3</v>
      </c>
      <c r="E247" s="427" t="str">
        <f>"65050966"</f>
        <v>65050966</v>
      </c>
      <c r="F247" s="86" t="s">
        <v>2536</v>
      </c>
      <c r="G247" s="428" t="s">
        <v>2252</v>
      </c>
      <c r="H247" s="413" t="s">
        <v>1256</v>
      </c>
      <c r="I247" s="413" t="s">
        <v>2099</v>
      </c>
    </row>
    <row r="248" spans="1:9" ht="12.75">
      <c r="A248" s="435" t="s">
        <v>9</v>
      </c>
      <c r="B248" s="413"/>
      <c r="C248" s="413" t="s">
        <v>1618</v>
      </c>
      <c r="D248" s="413">
        <v>3</v>
      </c>
      <c r="E248" s="427" t="str">
        <f>"65050855"</f>
        <v>65050855</v>
      </c>
      <c r="F248" s="86" t="s">
        <v>2533</v>
      </c>
      <c r="G248" s="428" t="s">
        <v>1639</v>
      </c>
      <c r="H248" s="413" t="s">
        <v>1613</v>
      </c>
      <c r="I248" s="413" t="s">
        <v>2099</v>
      </c>
    </row>
    <row r="249" spans="1:9" ht="12.75">
      <c r="A249" s="435" t="s">
        <v>9</v>
      </c>
      <c r="B249" s="413"/>
      <c r="C249" s="413" t="s">
        <v>1618</v>
      </c>
      <c r="D249" s="413">
        <v>3</v>
      </c>
      <c r="E249" s="427" t="str">
        <f>"65050967"</f>
        <v>65050967</v>
      </c>
      <c r="F249" s="86" t="s">
        <v>2534</v>
      </c>
      <c r="G249" s="428" t="s">
        <v>1639</v>
      </c>
      <c r="H249" s="413" t="s">
        <v>1256</v>
      </c>
      <c r="I249" s="413" t="s">
        <v>2099</v>
      </c>
    </row>
    <row r="250" spans="1:9" ht="12" customHeight="1">
      <c r="A250" s="417"/>
      <c r="B250" s="418"/>
      <c r="C250" s="418"/>
      <c r="D250" s="418"/>
      <c r="E250" s="468"/>
      <c r="F250" s="468"/>
      <c r="G250" s="418"/>
      <c r="H250" s="418"/>
      <c r="I250" s="418"/>
    </row>
    <row r="251" spans="1:9" ht="12.75">
      <c r="A251" s="93" t="s">
        <v>3404</v>
      </c>
      <c r="B251" s="83"/>
      <c r="C251" s="413" t="s">
        <v>1618</v>
      </c>
      <c r="D251" s="413">
        <v>2.5</v>
      </c>
      <c r="E251" s="427" t="str">
        <f>"65076055"</f>
        <v>65076055</v>
      </c>
      <c r="F251" s="86" t="s">
        <v>4035</v>
      </c>
      <c r="G251" s="413" t="s">
        <v>2252</v>
      </c>
      <c r="H251" s="413" t="s">
        <v>1613</v>
      </c>
      <c r="I251" s="413" t="s">
        <v>2099</v>
      </c>
    </row>
    <row r="252" spans="1:9" ht="12.75">
      <c r="A252" s="94" t="s">
        <v>3404</v>
      </c>
      <c r="B252" s="427" t="s">
        <v>4037</v>
      </c>
      <c r="C252" s="413" t="s">
        <v>1618</v>
      </c>
      <c r="D252" s="413">
        <v>2.5</v>
      </c>
      <c r="E252" s="427" t="str">
        <f>"65076037"</f>
        <v>65076037</v>
      </c>
      <c r="F252" s="86" t="s">
        <v>4036</v>
      </c>
      <c r="G252" s="413" t="s">
        <v>2252</v>
      </c>
      <c r="H252" s="413" t="s">
        <v>1256</v>
      </c>
      <c r="I252" s="413" t="s">
        <v>2099</v>
      </c>
    </row>
    <row r="253" spans="1:9" ht="12.75">
      <c r="A253" s="94" t="s">
        <v>3404</v>
      </c>
      <c r="B253" s="427" t="s">
        <v>4039</v>
      </c>
      <c r="C253" s="413" t="s">
        <v>1618</v>
      </c>
      <c r="D253" s="413">
        <v>2.5</v>
      </c>
      <c r="E253" s="427" t="str">
        <f>"65076148"</f>
        <v>65076148</v>
      </c>
      <c r="F253" s="86" t="s">
        <v>4038</v>
      </c>
      <c r="G253" s="413" t="s">
        <v>2252</v>
      </c>
      <c r="H253" s="413" t="s">
        <v>1256</v>
      </c>
      <c r="I253" s="413" t="s">
        <v>2099</v>
      </c>
    </row>
    <row r="254" spans="1:9" ht="12.75">
      <c r="A254" s="93" t="s">
        <v>3404</v>
      </c>
      <c r="B254" s="427" t="s">
        <v>4041</v>
      </c>
      <c r="C254" s="413" t="s">
        <v>1618</v>
      </c>
      <c r="D254" s="413">
        <v>2.5</v>
      </c>
      <c r="E254" s="427" t="str">
        <f>"65075981"</f>
        <v>65075981</v>
      </c>
      <c r="F254" s="86" t="s">
        <v>4040</v>
      </c>
      <c r="G254" s="413" t="s">
        <v>2252</v>
      </c>
      <c r="H254" s="413" t="s">
        <v>4027</v>
      </c>
      <c r="I254" s="413" t="s">
        <v>2099</v>
      </c>
    </row>
    <row r="255" spans="1:9" ht="12.75">
      <c r="A255" s="94" t="s">
        <v>3404</v>
      </c>
      <c r="B255" s="427" t="s">
        <v>4043</v>
      </c>
      <c r="C255" s="413" t="s">
        <v>1618</v>
      </c>
      <c r="D255" s="413">
        <v>2.5</v>
      </c>
      <c r="E255" s="427" t="str">
        <f>"65076018"</f>
        <v>65076018</v>
      </c>
      <c r="F255" s="86" t="s">
        <v>4042</v>
      </c>
      <c r="G255" s="413" t="s">
        <v>2252</v>
      </c>
      <c r="H255" s="413" t="s">
        <v>4027</v>
      </c>
      <c r="I255" s="413" t="s">
        <v>2099</v>
      </c>
    </row>
    <row r="256" spans="1:9" ht="12.75">
      <c r="A256" s="94" t="s">
        <v>3404</v>
      </c>
      <c r="B256" s="427" t="s">
        <v>4045</v>
      </c>
      <c r="C256" s="413" t="s">
        <v>1618</v>
      </c>
      <c r="D256" s="413">
        <v>2.5</v>
      </c>
      <c r="E256" s="427" t="str">
        <f>"65075991"</f>
        <v>65075991</v>
      </c>
      <c r="F256" s="86" t="s">
        <v>4044</v>
      </c>
      <c r="G256" s="413" t="s">
        <v>2252</v>
      </c>
      <c r="H256" s="413" t="s">
        <v>4027</v>
      </c>
      <c r="I256" s="413" t="s">
        <v>2099</v>
      </c>
    </row>
    <row r="257" spans="1:9" ht="12.75">
      <c r="A257" s="469"/>
      <c r="B257" s="417"/>
      <c r="C257" s="418"/>
      <c r="D257" s="418"/>
      <c r="E257" s="419"/>
      <c r="F257" s="80"/>
      <c r="G257" s="418"/>
      <c r="H257" s="418"/>
      <c r="I257" s="418"/>
    </row>
    <row r="258" spans="1:9" ht="12.75">
      <c r="A258" s="443" t="s">
        <v>1225</v>
      </c>
      <c r="B258" s="413"/>
      <c r="C258" s="413" t="s">
        <v>1618</v>
      </c>
      <c r="D258" s="413">
        <v>3</v>
      </c>
      <c r="E258" s="460" t="s">
        <v>2062</v>
      </c>
      <c r="F258" s="448" t="s">
        <v>2063</v>
      </c>
      <c r="G258" s="413" t="s">
        <v>2252</v>
      </c>
      <c r="H258" s="413" t="s">
        <v>1613</v>
      </c>
      <c r="I258" s="413" t="s">
        <v>2099</v>
      </c>
    </row>
    <row r="259" spans="1:9" ht="12.75">
      <c r="A259" s="425" t="s">
        <v>1225</v>
      </c>
      <c r="B259" s="413"/>
      <c r="C259" s="413" t="s">
        <v>1618</v>
      </c>
      <c r="D259" s="413">
        <v>3</v>
      </c>
      <c r="E259" s="460" t="s">
        <v>2064</v>
      </c>
      <c r="F259" s="448" t="s">
        <v>2065</v>
      </c>
      <c r="G259" s="413" t="s">
        <v>2252</v>
      </c>
      <c r="H259" s="413" t="s">
        <v>1256</v>
      </c>
      <c r="I259" s="413" t="s">
        <v>2099</v>
      </c>
    </row>
    <row r="260" spans="1:9" ht="12.75">
      <c r="A260" s="417"/>
      <c r="B260" s="418"/>
      <c r="C260" s="418"/>
      <c r="D260" s="418"/>
      <c r="E260" s="419"/>
      <c r="F260" s="80"/>
      <c r="G260" s="418"/>
      <c r="H260" s="418"/>
      <c r="I260" s="418"/>
    </row>
    <row r="261" ht="12.75"/>
    <row r="262" ht="12.75"/>
    <row r="263" ht="12.75"/>
    <row r="265" ht="12.75"/>
    <row r="266" ht="12.75"/>
  </sheetData>
  <sheetProtection/>
  <printOptions/>
  <pageMargins left="0.75" right="0.75" top="1" bottom="1" header="0.5" footer="0.5"/>
  <pageSetup horizontalDpi="600" verticalDpi="600" orientation="portrait" r:id="rId3"/>
  <ignoredErrors>
    <ignoredError sqref="E161:E166 E168:E169 E174:E273 E18 E85:E92" numberStoredAsText="1"/>
  </ignoredErrors>
  <legacyDrawing r:id="rId2"/>
</worksheet>
</file>

<file path=xl/worksheets/sheet5.xml><?xml version="1.0" encoding="utf-8"?>
<worksheet xmlns="http://schemas.openxmlformats.org/spreadsheetml/2006/main" xmlns:r="http://schemas.openxmlformats.org/officeDocument/2006/relationships">
  <sheetPr>
    <tabColor indexed="53"/>
  </sheetPr>
  <dimension ref="A1:AB129"/>
  <sheetViews>
    <sheetView zoomScalePageLayoutView="0" workbookViewId="0" topLeftCell="A1">
      <pane ySplit="3" topLeftCell="A46" activePane="bottomLeft" state="frozen"/>
      <selection pane="topLeft" activeCell="F214" sqref="F214"/>
      <selection pane="bottomLeft" activeCell="B58" sqref="B58"/>
    </sheetView>
  </sheetViews>
  <sheetFormatPr defaultColWidth="9.140625" defaultRowHeight="12.75"/>
  <cols>
    <col min="1" max="1" width="33.7109375" style="475" customWidth="1"/>
    <col min="2" max="2" width="22.28125" style="494" bestFit="1" customWidth="1"/>
    <col min="3" max="3" width="7.421875" style="494" bestFit="1" customWidth="1"/>
    <col min="4" max="4" width="7.8515625" style="494" bestFit="1" customWidth="1"/>
    <col min="5" max="5" width="19.140625" style="494" bestFit="1" customWidth="1"/>
    <col min="6" max="6" width="13.57421875" style="109" customWidth="1"/>
    <col min="7" max="9" width="9.140625" style="494" customWidth="1"/>
    <col min="10" max="16384" width="9.140625" style="475" customWidth="1"/>
  </cols>
  <sheetData>
    <row r="1" spans="1:13" s="411" customFormat="1" ht="15.75">
      <c r="A1" s="96" t="s">
        <v>1868</v>
      </c>
      <c r="B1" s="97"/>
      <c r="C1" s="97"/>
      <c r="D1" s="97"/>
      <c r="E1" s="98"/>
      <c r="F1" s="99"/>
      <c r="G1" s="97"/>
      <c r="H1" s="97"/>
      <c r="I1" s="97"/>
      <c r="J1" s="77"/>
      <c r="K1" s="471"/>
      <c r="L1" s="471"/>
      <c r="M1" s="471"/>
    </row>
    <row r="2" spans="1:13" s="411" customFormat="1" ht="15.75">
      <c r="A2" s="100" t="s">
        <v>4461</v>
      </c>
      <c r="B2" s="97"/>
      <c r="C2" s="97"/>
      <c r="D2" s="97"/>
      <c r="E2" s="98"/>
      <c r="F2" s="99"/>
      <c r="G2" s="97"/>
      <c r="H2" s="97"/>
      <c r="I2" s="97"/>
      <c r="J2" s="77"/>
      <c r="K2" s="471"/>
      <c r="L2" s="471"/>
      <c r="M2" s="471"/>
    </row>
    <row r="3" spans="1:9" s="79" customFormat="1" ht="12.75">
      <c r="A3" s="101" t="s">
        <v>2240</v>
      </c>
      <c r="B3" s="101" t="s">
        <v>1254</v>
      </c>
      <c r="C3" s="102" t="s">
        <v>1617</v>
      </c>
      <c r="D3" s="101" t="s">
        <v>2241</v>
      </c>
      <c r="E3" s="472" t="s">
        <v>2239</v>
      </c>
      <c r="F3" s="103" t="s">
        <v>1874</v>
      </c>
      <c r="G3" s="101" t="s">
        <v>2242</v>
      </c>
      <c r="H3" s="102" t="s">
        <v>2243</v>
      </c>
      <c r="I3" s="102" t="s">
        <v>1627</v>
      </c>
    </row>
    <row r="4" spans="1:9" ht="12.75">
      <c r="A4" s="473"/>
      <c r="B4" s="474"/>
      <c r="C4" s="474"/>
      <c r="D4" s="474"/>
      <c r="E4" s="474"/>
      <c r="F4" s="104"/>
      <c r="G4" s="474"/>
      <c r="H4" s="474"/>
      <c r="I4" s="474"/>
    </row>
    <row r="5" spans="1:9" ht="12.75">
      <c r="A5" s="476" t="s">
        <v>1638</v>
      </c>
      <c r="B5" s="477"/>
      <c r="C5" s="477" t="s">
        <v>1618</v>
      </c>
      <c r="D5" s="477">
        <v>9</v>
      </c>
      <c r="E5" s="414">
        <v>22020715</v>
      </c>
      <c r="F5" s="85" t="s">
        <v>2067</v>
      </c>
      <c r="G5" s="477" t="s">
        <v>2252</v>
      </c>
      <c r="H5" s="477" t="s">
        <v>1613</v>
      </c>
      <c r="I5" s="477" t="s">
        <v>2099</v>
      </c>
    </row>
    <row r="6" spans="1:9" ht="12.75">
      <c r="A6" s="476" t="s">
        <v>1638</v>
      </c>
      <c r="B6" s="477"/>
      <c r="C6" s="477" t="s">
        <v>1618</v>
      </c>
      <c r="D6" s="477">
        <v>9</v>
      </c>
      <c r="E6" s="414">
        <v>12020575</v>
      </c>
      <c r="F6" s="85" t="s">
        <v>2066</v>
      </c>
      <c r="G6" s="477" t="s">
        <v>1639</v>
      </c>
      <c r="H6" s="477" t="s">
        <v>1613</v>
      </c>
      <c r="I6" s="477" t="s">
        <v>1620</v>
      </c>
    </row>
    <row r="7" spans="1:9" ht="12.75">
      <c r="A7" s="473"/>
      <c r="B7" s="474"/>
      <c r="C7" s="474"/>
      <c r="D7" s="474"/>
      <c r="E7" s="474"/>
      <c r="F7" s="104"/>
      <c r="G7" s="474"/>
      <c r="H7" s="474"/>
      <c r="I7" s="474"/>
    </row>
    <row r="8" spans="1:28" s="478" customFormat="1" ht="12.75">
      <c r="A8" s="478" t="s">
        <v>2068</v>
      </c>
      <c r="B8" s="479"/>
      <c r="C8" s="479" t="s">
        <v>1618</v>
      </c>
      <c r="D8" s="479">
        <v>9</v>
      </c>
      <c r="E8" s="414">
        <v>62000229</v>
      </c>
      <c r="F8" s="85" t="s">
        <v>2069</v>
      </c>
      <c r="G8" s="479" t="s">
        <v>2252</v>
      </c>
      <c r="H8" s="479" t="s">
        <v>1613</v>
      </c>
      <c r="I8" s="479" t="s">
        <v>1620</v>
      </c>
      <c r="J8" s="480"/>
      <c r="K8" s="480"/>
      <c r="L8" s="480"/>
      <c r="M8" s="480"/>
      <c r="N8" s="480"/>
      <c r="O8" s="480"/>
      <c r="P8" s="480"/>
      <c r="Q8" s="480"/>
      <c r="R8" s="480"/>
      <c r="S8" s="480"/>
      <c r="T8" s="480"/>
      <c r="U8" s="480"/>
      <c r="V8" s="480"/>
      <c r="W8" s="480"/>
      <c r="X8" s="480"/>
      <c r="Y8" s="480"/>
      <c r="Z8" s="480"/>
      <c r="AA8" s="480"/>
      <c r="AB8" s="480"/>
    </row>
    <row r="9" spans="1:9" ht="12.75">
      <c r="A9" s="473"/>
      <c r="B9" s="474"/>
      <c r="C9" s="474"/>
      <c r="D9" s="474"/>
      <c r="E9" s="474"/>
      <c r="F9" s="104"/>
      <c r="G9" s="474"/>
      <c r="H9" s="474"/>
      <c r="I9" s="474"/>
    </row>
    <row r="10" spans="1:9" ht="12.75">
      <c r="A10" s="443" t="s">
        <v>2165</v>
      </c>
      <c r="B10" s="477"/>
      <c r="C10" s="477" t="s">
        <v>1618</v>
      </c>
      <c r="D10" s="477">
        <v>10</v>
      </c>
      <c r="E10" s="280" t="s">
        <v>2166</v>
      </c>
      <c r="F10" s="281" t="s">
        <v>2167</v>
      </c>
      <c r="G10" s="477" t="s">
        <v>2252</v>
      </c>
      <c r="H10" s="477" t="s">
        <v>1613</v>
      </c>
      <c r="I10" s="477" t="s">
        <v>2099</v>
      </c>
    </row>
    <row r="11" spans="1:9" ht="12.75">
      <c r="A11" s="443" t="s">
        <v>2165</v>
      </c>
      <c r="B11" s="477"/>
      <c r="C11" s="477" t="s">
        <v>1618</v>
      </c>
      <c r="D11" s="477">
        <v>10</v>
      </c>
      <c r="E11" s="280" t="s">
        <v>2168</v>
      </c>
      <c r="F11" s="281" t="s">
        <v>2169</v>
      </c>
      <c r="G11" s="477" t="s">
        <v>1639</v>
      </c>
      <c r="H11" s="477" t="s">
        <v>1613</v>
      </c>
      <c r="I11" s="477" t="s">
        <v>2099</v>
      </c>
    </row>
    <row r="12" spans="1:9" ht="12.75">
      <c r="A12" s="473"/>
      <c r="B12" s="474"/>
      <c r="C12" s="474"/>
      <c r="D12" s="474"/>
      <c r="E12" s="474"/>
      <c r="F12" s="104"/>
      <c r="G12" s="474"/>
      <c r="H12" s="474"/>
      <c r="I12" s="474"/>
    </row>
    <row r="13" spans="1:9" ht="12.75">
      <c r="A13" s="476" t="s">
        <v>3335</v>
      </c>
      <c r="B13" s="477"/>
      <c r="C13" s="477" t="s">
        <v>1618</v>
      </c>
      <c r="D13" s="477">
        <v>3</v>
      </c>
      <c r="E13" s="481" t="s">
        <v>2070</v>
      </c>
      <c r="F13" s="86" t="s">
        <v>2071</v>
      </c>
      <c r="G13" s="477" t="s">
        <v>2252</v>
      </c>
      <c r="H13" s="477" t="s">
        <v>1613</v>
      </c>
      <c r="I13" s="477" t="s">
        <v>1620</v>
      </c>
    </row>
    <row r="14" spans="1:9" ht="12.75">
      <c r="A14" s="473"/>
      <c r="B14" s="474"/>
      <c r="C14" s="474"/>
      <c r="D14" s="474"/>
      <c r="E14" s="474"/>
      <c r="F14" s="104"/>
      <c r="G14" s="474"/>
      <c r="H14" s="474"/>
      <c r="I14" s="474"/>
    </row>
    <row r="15" spans="1:9" ht="12.75">
      <c r="A15" s="476" t="s">
        <v>1645</v>
      </c>
      <c r="B15" s="477"/>
      <c r="C15" s="477" t="s">
        <v>1618</v>
      </c>
      <c r="D15" s="477">
        <v>7</v>
      </c>
      <c r="E15" s="482" t="s">
        <v>2072</v>
      </c>
      <c r="F15" s="105" t="s">
        <v>2073</v>
      </c>
      <c r="G15" s="477" t="s">
        <v>2252</v>
      </c>
      <c r="H15" s="477" t="s">
        <v>1613</v>
      </c>
      <c r="I15" s="477" t="s">
        <v>1620</v>
      </c>
    </row>
    <row r="16" spans="1:9" ht="12.75">
      <c r="A16" s="473"/>
      <c r="B16" s="474"/>
      <c r="C16" s="474"/>
      <c r="D16" s="474"/>
      <c r="E16" s="474"/>
      <c r="F16" s="104"/>
      <c r="G16" s="474"/>
      <c r="H16" s="474"/>
      <c r="I16" s="474"/>
    </row>
    <row r="17" spans="1:9" ht="12.75">
      <c r="A17" s="416" t="s">
        <v>2170</v>
      </c>
      <c r="B17" s="477"/>
      <c r="C17" s="477" t="s">
        <v>1618</v>
      </c>
      <c r="D17" s="477">
        <v>5</v>
      </c>
      <c r="E17" s="280" t="s">
        <v>2171</v>
      </c>
      <c r="F17" s="281" t="s">
        <v>2172</v>
      </c>
      <c r="G17" s="414" t="s">
        <v>2252</v>
      </c>
      <c r="H17" s="477" t="s">
        <v>1613</v>
      </c>
      <c r="I17" s="477" t="s">
        <v>2099</v>
      </c>
    </row>
    <row r="18" spans="1:9" ht="12.75">
      <c r="A18" s="416" t="s">
        <v>2170</v>
      </c>
      <c r="B18" s="477"/>
      <c r="C18" s="477" t="s">
        <v>1618</v>
      </c>
      <c r="D18" s="477">
        <v>5</v>
      </c>
      <c r="E18" s="280" t="s">
        <v>2173</v>
      </c>
      <c r="F18" s="281" t="s">
        <v>2174</v>
      </c>
      <c r="G18" s="414" t="s">
        <v>1639</v>
      </c>
      <c r="H18" s="477" t="s">
        <v>1613</v>
      </c>
      <c r="I18" s="477" t="s">
        <v>2099</v>
      </c>
    </row>
    <row r="19" spans="1:9" ht="12.75">
      <c r="A19" s="473"/>
      <c r="B19" s="474"/>
      <c r="C19" s="474"/>
      <c r="D19" s="474"/>
      <c r="E19" s="474"/>
      <c r="F19" s="104"/>
      <c r="G19" s="474"/>
      <c r="H19" s="474"/>
      <c r="I19" s="474"/>
    </row>
    <row r="20" spans="1:9" ht="12.75">
      <c r="A20" s="416" t="s">
        <v>2175</v>
      </c>
      <c r="B20" s="477"/>
      <c r="C20" s="477" t="s">
        <v>1618</v>
      </c>
      <c r="D20" s="477">
        <v>5</v>
      </c>
      <c r="E20" s="280" t="s">
        <v>2176</v>
      </c>
      <c r="F20" s="281" t="s">
        <v>2177</v>
      </c>
      <c r="G20" s="477" t="s">
        <v>2252</v>
      </c>
      <c r="H20" s="477" t="s">
        <v>1613</v>
      </c>
      <c r="I20" s="477" t="s">
        <v>2099</v>
      </c>
    </row>
    <row r="21" spans="1:9" ht="12.75">
      <c r="A21" s="416" t="s">
        <v>2175</v>
      </c>
      <c r="B21" s="477"/>
      <c r="C21" s="477" t="s">
        <v>1618</v>
      </c>
      <c r="D21" s="477">
        <v>5</v>
      </c>
      <c r="E21" s="280" t="s">
        <v>2178</v>
      </c>
      <c r="F21" s="281" t="s">
        <v>2179</v>
      </c>
      <c r="G21" s="477" t="s">
        <v>1639</v>
      </c>
      <c r="H21" s="477" t="s">
        <v>1613</v>
      </c>
      <c r="I21" s="477" t="s">
        <v>2099</v>
      </c>
    </row>
    <row r="22" spans="1:9" ht="12.75">
      <c r="A22" s="473"/>
      <c r="B22" s="474"/>
      <c r="C22" s="474"/>
      <c r="D22" s="474"/>
      <c r="E22" s="474"/>
      <c r="F22" s="104"/>
      <c r="G22" s="474"/>
      <c r="H22" s="474"/>
      <c r="I22" s="474"/>
    </row>
    <row r="23" spans="1:9" ht="12.75">
      <c r="A23" s="416" t="s">
        <v>2180</v>
      </c>
      <c r="B23" s="477"/>
      <c r="C23" s="477" t="s">
        <v>1618</v>
      </c>
      <c r="D23" s="477">
        <v>5</v>
      </c>
      <c r="E23" s="280" t="s">
        <v>2176</v>
      </c>
      <c r="F23" s="281" t="s">
        <v>2177</v>
      </c>
      <c r="G23" s="477" t="s">
        <v>2252</v>
      </c>
      <c r="H23" s="477" t="s">
        <v>1613</v>
      </c>
      <c r="I23" s="477" t="s">
        <v>2099</v>
      </c>
    </row>
    <row r="24" spans="1:9" ht="12.75">
      <c r="A24" s="416" t="s">
        <v>2180</v>
      </c>
      <c r="B24" s="477"/>
      <c r="C24" s="477" t="s">
        <v>1618</v>
      </c>
      <c r="D24" s="477">
        <v>5</v>
      </c>
      <c r="E24" s="280" t="s">
        <v>2178</v>
      </c>
      <c r="F24" s="281" t="s">
        <v>2179</v>
      </c>
      <c r="G24" s="477" t="s">
        <v>1639</v>
      </c>
      <c r="H24" s="477" t="s">
        <v>1613</v>
      </c>
      <c r="I24" s="477" t="s">
        <v>2099</v>
      </c>
    </row>
    <row r="25" spans="1:9" ht="12.75">
      <c r="A25" s="473"/>
      <c r="B25" s="474"/>
      <c r="C25" s="474"/>
      <c r="D25" s="474"/>
      <c r="E25" s="474"/>
      <c r="F25" s="104"/>
      <c r="G25" s="474"/>
      <c r="H25" s="474"/>
      <c r="I25" s="474"/>
    </row>
    <row r="26" spans="1:9" ht="12.75">
      <c r="A26" s="435" t="s">
        <v>2181</v>
      </c>
      <c r="B26" s="477"/>
      <c r="C26" s="477" t="s">
        <v>1618</v>
      </c>
      <c r="D26" s="477">
        <v>5</v>
      </c>
      <c r="E26" s="280" t="s">
        <v>2182</v>
      </c>
      <c r="F26" s="281" t="s">
        <v>2183</v>
      </c>
      <c r="G26" s="477" t="s">
        <v>2252</v>
      </c>
      <c r="H26" s="477" t="s">
        <v>1613</v>
      </c>
      <c r="I26" s="477" t="s">
        <v>2099</v>
      </c>
    </row>
    <row r="27" spans="1:9" ht="12.75">
      <c r="A27" s="435" t="s">
        <v>2181</v>
      </c>
      <c r="B27" s="477"/>
      <c r="C27" s="477" t="s">
        <v>1618</v>
      </c>
      <c r="D27" s="477">
        <v>5</v>
      </c>
      <c r="E27" s="280" t="s">
        <v>2184</v>
      </c>
      <c r="F27" s="281" t="s">
        <v>2185</v>
      </c>
      <c r="G27" s="477" t="s">
        <v>1639</v>
      </c>
      <c r="H27" s="477" t="s">
        <v>1613</v>
      </c>
      <c r="I27" s="477" t="s">
        <v>2099</v>
      </c>
    </row>
    <row r="28" spans="1:9" ht="12.75">
      <c r="A28" s="473"/>
      <c r="B28" s="474"/>
      <c r="C28" s="474"/>
      <c r="D28" s="474"/>
      <c r="E28" s="474"/>
      <c r="F28" s="104"/>
      <c r="G28" s="474"/>
      <c r="H28" s="474"/>
      <c r="I28" s="474"/>
    </row>
    <row r="29" spans="1:9" ht="12.75">
      <c r="A29" s="443" t="s">
        <v>2186</v>
      </c>
      <c r="B29" s="477"/>
      <c r="C29" s="477" t="s">
        <v>1618</v>
      </c>
      <c r="D29" s="477">
        <v>5</v>
      </c>
      <c r="E29" s="280" t="s">
        <v>2187</v>
      </c>
      <c r="F29" s="281" t="s">
        <v>2188</v>
      </c>
      <c r="G29" s="477" t="s">
        <v>2252</v>
      </c>
      <c r="H29" s="477" t="s">
        <v>1613</v>
      </c>
      <c r="I29" s="477" t="s">
        <v>2099</v>
      </c>
    </row>
    <row r="30" spans="1:9" ht="12.75">
      <c r="A30" s="443" t="s">
        <v>2186</v>
      </c>
      <c r="B30" s="477"/>
      <c r="C30" s="477" t="s">
        <v>1618</v>
      </c>
      <c r="D30" s="477">
        <v>5</v>
      </c>
      <c r="E30" s="280" t="s">
        <v>2189</v>
      </c>
      <c r="F30" s="281" t="s">
        <v>2190</v>
      </c>
      <c r="G30" s="477" t="s">
        <v>1639</v>
      </c>
      <c r="H30" s="477" t="s">
        <v>1613</v>
      </c>
      <c r="I30" s="477" t="s">
        <v>2099</v>
      </c>
    </row>
    <row r="31" spans="1:9" s="107" customFormat="1" ht="12.75">
      <c r="A31" s="473"/>
      <c r="B31" s="128"/>
      <c r="C31" s="128"/>
      <c r="D31" s="128"/>
      <c r="E31" s="128"/>
      <c r="F31" s="104"/>
      <c r="G31" s="128"/>
      <c r="H31" s="128"/>
      <c r="I31" s="128"/>
    </row>
    <row r="32" spans="1:9" ht="12.75">
      <c r="A32" s="443" t="s">
        <v>1616</v>
      </c>
      <c r="B32" s="477"/>
      <c r="C32" s="477" t="s">
        <v>1618</v>
      </c>
      <c r="D32" s="477">
        <v>4</v>
      </c>
      <c r="E32" s="481" t="s">
        <v>2076</v>
      </c>
      <c r="F32" s="105" t="s">
        <v>2077</v>
      </c>
      <c r="G32" s="477" t="s">
        <v>2252</v>
      </c>
      <c r="H32" s="477" t="s">
        <v>1613</v>
      </c>
      <c r="I32" s="477" t="s">
        <v>2099</v>
      </c>
    </row>
    <row r="33" spans="1:9" ht="12.75">
      <c r="A33" s="443" t="s">
        <v>1616</v>
      </c>
      <c r="B33" s="477"/>
      <c r="C33" s="477" t="s">
        <v>1618</v>
      </c>
      <c r="D33" s="477">
        <v>4</v>
      </c>
      <c r="E33" s="481" t="s">
        <v>2074</v>
      </c>
      <c r="F33" s="105" t="s">
        <v>2075</v>
      </c>
      <c r="G33" s="477" t="s">
        <v>1639</v>
      </c>
      <c r="H33" s="477" t="s">
        <v>1613</v>
      </c>
      <c r="I33" s="477" t="s">
        <v>2099</v>
      </c>
    </row>
    <row r="34" spans="1:9" ht="12.75">
      <c r="A34" s="443" t="s">
        <v>1616</v>
      </c>
      <c r="B34" s="477"/>
      <c r="C34" s="477" t="s">
        <v>1618</v>
      </c>
      <c r="D34" s="477">
        <v>4</v>
      </c>
      <c r="E34" s="481" t="s">
        <v>2076</v>
      </c>
      <c r="F34" s="105" t="s">
        <v>2077</v>
      </c>
      <c r="G34" s="477" t="s">
        <v>2252</v>
      </c>
      <c r="H34" s="477" t="s">
        <v>1613</v>
      </c>
      <c r="I34" s="477" t="s">
        <v>2099</v>
      </c>
    </row>
    <row r="35" spans="1:9" ht="12.75">
      <c r="A35" s="443" t="s">
        <v>1616</v>
      </c>
      <c r="B35" s="477"/>
      <c r="C35" s="477" t="s">
        <v>1618</v>
      </c>
      <c r="D35" s="477">
        <v>4</v>
      </c>
      <c r="E35" s="481" t="s">
        <v>2074</v>
      </c>
      <c r="F35" s="105" t="s">
        <v>2075</v>
      </c>
      <c r="G35" s="477" t="s">
        <v>1639</v>
      </c>
      <c r="H35" s="477" t="s">
        <v>1613</v>
      </c>
      <c r="I35" s="477" t="s">
        <v>2099</v>
      </c>
    </row>
    <row r="36" spans="1:9" ht="12.75">
      <c r="A36" s="473"/>
      <c r="B36" s="474"/>
      <c r="C36" s="474"/>
      <c r="D36" s="474"/>
      <c r="E36" s="474"/>
      <c r="F36" s="104"/>
      <c r="G36" s="474"/>
      <c r="H36" s="474"/>
      <c r="I36" s="474"/>
    </row>
    <row r="37" spans="1:9" ht="12.75">
      <c r="A37" s="416" t="s">
        <v>4425</v>
      </c>
      <c r="B37" s="477" t="s">
        <v>4432</v>
      </c>
      <c r="C37" s="477"/>
      <c r="D37" s="477"/>
      <c r="E37" s="482"/>
      <c r="F37" s="105"/>
      <c r="G37" s="477"/>
      <c r="H37" s="477"/>
      <c r="I37" s="477"/>
    </row>
    <row r="38" spans="1:9" ht="12.75">
      <c r="A38" s="473"/>
      <c r="B38" s="474"/>
      <c r="C38" s="474"/>
      <c r="D38" s="474"/>
      <c r="E38" s="474"/>
      <c r="F38" s="104"/>
      <c r="G38" s="474"/>
      <c r="H38" s="474"/>
      <c r="I38" s="474"/>
    </row>
    <row r="39" spans="1:9" ht="12.75">
      <c r="A39" s="443" t="s">
        <v>3342</v>
      </c>
      <c r="B39" s="477"/>
      <c r="C39" s="477" t="s">
        <v>1618</v>
      </c>
      <c r="D39" s="477">
        <v>5</v>
      </c>
      <c r="E39" s="481" t="str">
        <f>"65075929"</f>
        <v>65075929</v>
      </c>
      <c r="F39" s="371" t="s">
        <v>4050</v>
      </c>
      <c r="G39" s="477" t="s">
        <v>2252</v>
      </c>
      <c r="H39" s="477" t="s">
        <v>1613</v>
      </c>
      <c r="I39" s="477" t="s">
        <v>2099</v>
      </c>
    </row>
    <row r="40" spans="1:9" ht="12.75">
      <c r="A40" s="443" t="s">
        <v>3342</v>
      </c>
      <c r="B40" s="477"/>
      <c r="C40" s="477" t="s">
        <v>1618</v>
      </c>
      <c r="D40" s="477">
        <v>5</v>
      </c>
      <c r="E40" s="481" t="str">
        <f>"65075930"</f>
        <v>65075930</v>
      </c>
      <c r="F40" s="371" t="s">
        <v>4051</v>
      </c>
      <c r="G40" s="477" t="s">
        <v>1639</v>
      </c>
      <c r="H40" s="477" t="s">
        <v>1613</v>
      </c>
      <c r="I40" s="477" t="s">
        <v>2099</v>
      </c>
    </row>
    <row r="41" spans="1:9" ht="12.75">
      <c r="A41" s="473"/>
      <c r="B41" s="474"/>
      <c r="C41" s="474"/>
      <c r="D41" s="474"/>
      <c r="E41" s="474"/>
      <c r="F41" s="104"/>
      <c r="G41" s="474"/>
      <c r="H41" s="474"/>
      <c r="I41" s="474"/>
    </row>
    <row r="42" spans="1:9" ht="12.75">
      <c r="A42" s="443" t="s">
        <v>1628</v>
      </c>
      <c r="B42" s="477" t="s">
        <v>1409</v>
      </c>
      <c r="C42" s="477" t="s">
        <v>3321</v>
      </c>
      <c r="D42" s="477">
        <v>8</v>
      </c>
      <c r="E42" s="481" t="s">
        <v>2078</v>
      </c>
      <c r="F42" s="86" t="s">
        <v>2079</v>
      </c>
      <c r="G42" s="477" t="s">
        <v>2246</v>
      </c>
      <c r="H42" s="477" t="s">
        <v>1613</v>
      </c>
      <c r="I42" s="477" t="s">
        <v>1620</v>
      </c>
    </row>
    <row r="43" spans="1:9" ht="12.75">
      <c r="A43" s="443" t="s">
        <v>1628</v>
      </c>
      <c r="B43" s="477" t="s">
        <v>1410</v>
      </c>
      <c r="C43" s="477" t="s">
        <v>3321</v>
      </c>
      <c r="D43" s="106">
        <v>9</v>
      </c>
      <c r="E43" s="483" t="s">
        <v>1411</v>
      </c>
      <c r="F43" s="105" t="s">
        <v>1412</v>
      </c>
      <c r="G43" s="477" t="s">
        <v>2246</v>
      </c>
      <c r="H43" s="477" t="s">
        <v>1613</v>
      </c>
      <c r="I43" s="477" t="s">
        <v>1620</v>
      </c>
    </row>
    <row r="44" spans="1:9" ht="12.75">
      <c r="A44" s="473"/>
      <c r="B44" s="474"/>
      <c r="C44" s="474"/>
      <c r="D44" s="474"/>
      <c r="E44" s="474"/>
      <c r="F44" s="104"/>
      <c r="G44" s="474"/>
      <c r="H44" s="474"/>
      <c r="I44" s="474"/>
    </row>
    <row r="45" spans="1:9" ht="12.75">
      <c r="A45" s="443" t="s">
        <v>3351</v>
      </c>
      <c r="B45" s="477" t="s">
        <v>3198</v>
      </c>
      <c r="C45" s="477" t="s">
        <v>3321</v>
      </c>
      <c r="D45" s="477">
        <v>8</v>
      </c>
      <c r="E45" s="481" t="s">
        <v>2081</v>
      </c>
      <c r="F45" s="86" t="s">
        <v>2082</v>
      </c>
      <c r="G45" s="477" t="s">
        <v>2246</v>
      </c>
      <c r="H45" s="477" t="s">
        <v>1613</v>
      </c>
      <c r="I45" s="477" t="s">
        <v>2099</v>
      </c>
    </row>
    <row r="46" spans="1:9" ht="12.75">
      <c r="A46" s="476" t="s">
        <v>3351</v>
      </c>
      <c r="B46" s="477" t="s">
        <v>2080</v>
      </c>
      <c r="C46" s="477" t="s">
        <v>3321</v>
      </c>
      <c r="D46" s="106">
        <v>9</v>
      </c>
      <c r="E46" s="483" t="s">
        <v>1413</v>
      </c>
      <c r="F46" s="105" t="s">
        <v>1414</v>
      </c>
      <c r="G46" s="477" t="s">
        <v>2246</v>
      </c>
      <c r="H46" s="477" t="s">
        <v>1613</v>
      </c>
      <c r="I46" s="477" t="s">
        <v>2099</v>
      </c>
    </row>
    <row r="47" spans="1:9" ht="12.75">
      <c r="A47" s="473"/>
      <c r="B47" s="474"/>
      <c r="C47" s="474"/>
      <c r="D47" s="474"/>
      <c r="E47" s="474"/>
      <c r="F47" s="104"/>
      <c r="G47" s="474"/>
      <c r="H47" s="474"/>
      <c r="I47" s="474"/>
    </row>
    <row r="48" spans="1:9" ht="12.75">
      <c r="A48" s="443" t="s">
        <v>2191</v>
      </c>
      <c r="B48" s="477"/>
      <c r="C48" s="477" t="s">
        <v>1618</v>
      </c>
      <c r="D48" s="477">
        <v>6</v>
      </c>
      <c r="E48" s="484" t="s">
        <v>2192</v>
      </c>
      <c r="F48" s="500" t="s">
        <v>2193</v>
      </c>
      <c r="G48" s="477" t="s">
        <v>2252</v>
      </c>
      <c r="H48" s="477" t="s">
        <v>1613</v>
      </c>
      <c r="I48" s="477" t="s">
        <v>2099</v>
      </c>
    </row>
    <row r="49" spans="1:9" ht="12.75">
      <c r="A49" s="443" t="s">
        <v>2191</v>
      </c>
      <c r="B49" s="477"/>
      <c r="C49" s="477" t="s">
        <v>1618</v>
      </c>
      <c r="D49" s="477">
        <v>6</v>
      </c>
      <c r="E49" s="484" t="s">
        <v>2194</v>
      </c>
      <c r="F49" s="500" t="s">
        <v>2195</v>
      </c>
      <c r="G49" s="477" t="s">
        <v>1639</v>
      </c>
      <c r="H49" s="477" t="s">
        <v>1613</v>
      </c>
      <c r="I49" s="477" t="s">
        <v>2099</v>
      </c>
    </row>
    <row r="50" spans="1:9" ht="12.75">
      <c r="A50" s="473"/>
      <c r="B50" s="474"/>
      <c r="C50" s="474"/>
      <c r="D50" s="474"/>
      <c r="E50" s="474"/>
      <c r="F50" s="129"/>
      <c r="G50" s="474"/>
      <c r="H50" s="474"/>
      <c r="I50" s="474"/>
    </row>
    <row r="51" spans="1:9" ht="12.75">
      <c r="A51" s="443" t="s">
        <v>1602</v>
      </c>
      <c r="B51" s="477"/>
      <c r="C51" s="477" t="s">
        <v>1618</v>
      </c>
      <c r="D51" s="477">
        <v>10</v>
      </c>
      <c r="E51" s="460" t="s">
        <v>1599</v>
      </c>
      <c r="F51" s="86" t="s">
        <v>1600</v>
      </c>
      <c r="G51" s="428" t="s">
        <v>2252</v>
      </c>
      <c r="H51" s="477" t="s">
        <v>1613</v>
      </c>
      <c r="I51" s="477" t="s">
        <v>2083</v>
      </c>
    </row>
    <row r="52" spans="1:9" s="486" customFormat="1" ht="12.75">
      <c r="A52" s="443" t="s">
        <v>1602</v>
      </c>
      <c r="B52" s="485"/>
      <c r="C52" s="485" t="s">
        <v>1618</v>
      </c>
      <c r="D52" s="485">
        <v>10</v>
      </c>
      <c r="E52" s="460" t="s">
        <v>1597</v>
      </c>
      <c r="F52" s="86" t="s">
        <v>1598</v>
      </c>
      <c r="G52" s="428" t="s">
        <v>1639</v>
      </c>
      <c r="H52" s="428" t="s">
        <v>1613</v>
      </c>
      <c r="I52" s="485" t="s">
        <v>2083</v>
      </c>
    </row>
    <row r="53" spans="1:9" ht="12.75">
      <c r="A53" s="473"/>
      <c r="B53" s="474"/>
      <c r="C53" s="474"/>
      <c r="D53" s="474"/>
      <c r="E53" s="474"/>
      <c r="F53" s="104"/>
      <c r="G53" s="474"/>
      <c r="H53" s="474"/>
      <c r="I53" s="474"/>
    </row>
    <row r="54" spans="1:9" ht="12.75">
      <c r="A54" s="443" t="s">
        <v>2196</v>
      </c>
      <c r="B54" s="477"/>
      <c r="C54" s="477" t="s">
        <v>1618</v>
      </c>
      <c r="D54" s="477">
        <v>11</v>
      </c>
      <c r="E54" s="484" t="s">
        <v>2197</v>
      </c>
      <c r="F54" s="281" t="s">
        <v>2198</v>
      </c>
      <c r="G54" s="477" t="s">
        <v>2252</v>
      </c>
      <c r="H54" s="477" t="s">
        <v>1613</v>
      </c>
      <c r="I54" s="477" t="s">
        <v>2099</v>
      </c>
    </row>
    <row r="55" spans="1:9" ht="12.75">
      <c r="A55" s="443" t="s">
        <v>2196</v>
      </c>
      <c r="B55" s="477"/>
      <c r="C55" s="477" t="s">
        <v>1618</v>
      </c>
      <c r="D55" s="477">
        <v>11</v>
      </c>
      <c r="E55" s="484" t="s">
        <v>2199</v>
      </c>
      <c r="F55" s="281" t="s">
        <v>2200</v>
      </c>
      <c r="G55" s="477" t="s">
        <v>1639</v>
      </c>
      <c r="H55" s="477" t="s">
        <v>1613</v>
      </c>
      <c r="I55" s="477" t="s">
        <v>2099</v>
      </c>
    </row>
    <row r="56" spans="1:9" ht="12.75">
      <c r="A56" s="473"/>
      <c r="B56" s="474"/>
      <c r="C56" s="474"/>
      <c r="D56" s="474"/>
      <c r="E56" s="474"/>
      <c r="F56" s="104"/>
      <c r="G56" s="474"/>
      <c r="H56" s="474"/>
      <c r="I56" s="474"/>
    </row>
    <row r="57" spans="1:9" s="486" customFormat="1" ht="12.75">
      <c r="A57" s="487" t="s">
        <v>1405</v>
      </c>
      <c r="B57" s="485"/>
      <c r="C57" s="485" t="s">
        <v>1404</v>
      </c>
      <c r="D57" s="485">
        <v>2</v>
      </c>
      <c r="E57" s="484" t="str">
        <f>"65075326"</f>
        <v>65075326</v>
      </c>
      <c r="F57" s="369" t="s">
        <v>4046</v>
      </c>
      <c r="G57" s="485" t="s">
        <v>2252</v>
      </c>
      <c r="H57" s="485" t="s">
        <v>1613</v>
      </c>
      <c r="I57" s="485" t="s">
        <v>2099</v>
      </c>
    </row>
    <row r="58" spans="1:9" s="486" customFormat="1" ht="12.75">
      <c r="A58" s="487" t="s">
        <v>1405</v>
      </c>
      <c r="B58" s="485"/>
      <c r="C58" s="485" t="s">
        <v>1404</v>
      </c>
      <c r="D58" s="485">
        <v>2</v>
      </c>
      <c r="E58" s="484" t="str">
        <f>"65075327"</f>
        <v>65075327</v>
      </c>
      <c r="F58" s="369" t="s">
        <v>4047</v>
      </c>
      <c r="G58" s="485" t="s">
        <v>1639</v>
      </c>
      <c r="H58" s="485" t="s">
        <v>1613</v>
      </c>
      <c r="I58" s="485" t="s">
        <v>2099</v>
      </c>
    </row>
    <row r="59" spans="1:9" ht="12.75">
      <c r="A59" s="473"/>
      <c r="B59" s="474"/>
      <c r="C59" s="474"/>
      <c r="D59" s="474"/>
      <c r="E59" s="474"/>
      <c r="F59" s="104"/>
      <c r="G59" s="474"/>
      <c r="H59" s="474"/>
      <c r="I59" s="474"/>
    </row>
    <row r="60" spans="1:9" ht="12.75">
      <c r="A60" s="443" t="s">
        <v>2201</v>
      </c>
      <c r="B60" s="477"/>
      <c r="C60" s="477" t="s">
        <v>1618</v>
      </c>
      <c r="D60" s="477">
        <v>11</v>
      </c>
      <c r="E60" s="280" t="s">
        <v>2202</v>
      </c>
      <c r="F60" s="281" t="s">
        <v>2203</v>
      </c>
      <c r="G60" s="477" t="s">
        <v>2252</v>
      </c>
      <c r="H60" s="477" t="s">
        <v>1613</v>
      </c>
      <c r="I60" s="477" t="s">
        <v>2099</v>
      </c>
    </row>
    <row r="61" spans="1:9" ht="12.75">
      <c r="A61" s="443" t="s">
        <v>2201</v>
      </c>
      <c r="B61" s="477"/>
      <c r="C61" s="477" t="s">
        <v>1618</v>
      </c>
      <c r="D61" s="477">
        <v>11</v>
      </c>
      <c r="E61" s="280" t="s">
        <v>2204</v>
      </c>
      <c r="F61" s="281" t="s">
        <v>2205</v>
      </c>
      <c r="G61" s="477" t="s">
        <v>1639</v>
      </c>
      <c r="H61" s="477" t="s">
        <v>1613</v>
      </c>
      <c r="I61" s="477" t="s">
        <v>2099</v>
      </c>
    </row>
    <row r="62" spans="1:9" ht="12.75">
      <c r="A62" s="473"/>
      <c r="B62" s="474"/>
      <c r="C62" s="474"/>
      <c r="D62" s="474"/>
      <c r="E62" s="474"/>
      <c r="F62" s="104"/>
      <c r="G62" s="474"/>
      <c r="H62" s="474"/>
      <c r="I62" s="474"/>
    </row>
    <row r="63" spans="1:9" ht="12.75">
      <c r="A63" s="443" t="s">
        <v>2206</v>
      </c>
      <c r="B63" s="477"/>
      <c r="C63" s="477" t="s">
        <v>1618</v>
      </c>
      <c r="D63" s="477">
        <v>11</v>
      </c>
      <c r="E63" s="280" t="s">
        <v>2207</v>
      </c>
      <c r="F63" s="281" t="s">
        <v>2208</v>
      </c>
      <c r="G63" s="477" t="s">
        <v>2252</v>
      </c>
      <c r="H63" s="477" t="s">
        <v>1613</v>
      </c>
      <c r="I63" s="477" t="s">
        <v>2099</v>
      </c>
    </row>
    <row r="64" spans="1:9" ht="12.75">
      <c r="A64" s="443" t="s">
        <v>2206</v>
      </c>
      <c r="B64" s="477"/>
      <c r="C64" s="477" t="s">
        <v>1618</v>
      </c>
      <c r="D64" s="477">
        <v>11</v>
      </c>
      <c r="E64" s="280" t="s">
        <v>2209</v>
      </c>
      <c r="F64" s="281" t="s">
        <v>2210</v>
      </c>
      <c r="G64" s="477" t="s">
        <v>1639</v>
      </c>
      <c r="H64" s="477" t="s">
        <v>1613</v>
      </c>
      <c r="I64" s="477" t="s">
        <v>2099</v>
      </c>
    </row>
    <row r="65" spans="1:9" ht="12.75">
      <c r="A65" s="473"/>
      <c r="B65" s="474"/>
      <c r="C65" s="474"/>
      <c r="D65" s="474"/>
      <c r="E65" s="474"/>
      <c r="F65" s="104"/>
      <c r="G65" s="474"/>
      <c r="H65" s="474"/>
      <c r="I65" s="474"/>
    </row>
    <row r="66" spans="1:9" s="486" customFormat="1" ht="12.75">
      <c r="A66" s="487" t="s">
        <v>1406</v>
      </c>
      <c r="B66" s="485"/>
      <c r="C66" s="485" t="s">
        <v>1618</v>
      </c>
      <c r="D66" s="485">
        <v>1</v>
      </c>
      <c r="E66" s="488" t="s">
        <v>1407</v>
      </c>
      <c r="F66" s="261" t="s">
        <v>1408</v>
      </c>
      <c r="G66" s="485" t="s">
        <v>2252</v>
      </c>
      <c r="H66" s="485" t="s">
        <v>1613</v>
      </c>
      <c r="I66" s="485" t="s">
        <v>2099</v>
      </c>
    </row>
    <row r="67" spans="1:9" ht="12.75">
      <c r="A67" s="473"/>
      <c r="B67" s="474"/>
      <c r="C67" s="474"/>
      <c r="D67" s="474"/>
      <c r="E67" s="474"/>
      <c r="F67" s="104"/>
      <c r="G67" s="474"/>
      <c r="H67" s="474"/>
      <c r="I67" s="474"/>
    </row>
    <row r="68" spans="1:9" ht="12.75">
      <c r="A68" s="443" t="s">
        <v>4433</v>
      </c>
      <c r="B68" s="477"/>
      <c r="C68" s="477" t="s">
        <v>1618</v>
      </c>
      <c r="D68" s="477">
        <v>4</v>
      </c>
      <c r="E68" s="489">
        <v>65081799</v>
      </c>
      <c r="F68" s="490" t="s">
        <v>400</v>
      </c>
      <c r="G68" s="477" t="s">
        <v>3349</v>
      </c>
      <c r="H68" s="477" t="s">
        <v>1613</v>
      </c>
      <c r="I68" s="477" t="s">
        <v>1620</v>
      </c>
    </row>
    <row r="69" spans="1:9" ht="12.75">
      <c r="A69" s="473"/>
      <c r="B69" s="474"/>
      <c r="C69" s="474"/>
      <c r="D69" s="474"/>
      <c r="E69" s="474"/>
      <c r="F69" s="104"/>
      <c r="G69" s="474"/>
      <c r="H69" s="474"/>
      <c r="I69" s="474"/>
    </row>
    <row r="70" spans="1:9" ht="12.75">
      <c r="A70" s="443" t="s">
        <v>4434</v>
      </c>
      <c r="B70" s="477"/>
      <c r="C70" s="477" t="s">
        <v>1618</v>
      </c>
      <c r="D70" s="477">
        <v>4</v>
      </c>
      <c r="E70" s="489">
        <v>65081782</v>
      </c>
      <c r="F70" s="490" t="s">
        <v>400</v>
      </c>
      <c r="G70" s="477" t="s">
        <v>3349</v>
      </c>
      <c r="H70" s="477" t="s">
        <v>1613</v>
      </c>
      <c r="I70" s="477" t="s">
        <v>1620</v>
      </c>
    </row>
    <row r="71" spans="1:9" ht="12.75">
      <c r="A71" s="473"/>
      <c r="B71" s="474"/>
      <c r="C71" s="474"/>
      <c r="D71" s="474"/>
      <c r="E71" s="474"/>
      <c r="F71" s="104"/>
      <c r="G71" s="474"/>
      <c r="H71" s="474"/>
      <c r="I71" s="474"/>
    </row>
    <row r="72" spans="1:9" ht="12.75">
      <c r="A72" s="476" t="s">
        <v>2112</v>
      </c>
      <c r="B72" s="413" t="s">
        <v>3167</v>
      </c>
      <c r="C72" s="477" t="s">
        <v>3168</v>
      </c>
      <c r="D72" s="477">
        <v>1</v>
      </c>
      <c r="E72" s="482" t="s">
        <v>3616</v>
      </c>
      <c r="F72" s="105" t="s">
        <v>413</v>
      </c>
      <c r="G72" s="477" t="s">
        <v>2246</v>
      </c>
      <c r="H72" s="477" t="s">
        <v>1613</v>
      </c>
      <c r="I72" s="477" t="s">
        <v>1620</v>
      </c>
    </row>
    <row r="73" spans="1:9" ht="12.75">
      <c r="A73" s="476" t="s">
        <v>2112</v>
      </c>
      <c r="B73" s="413" t="s">
        <v>3169</v>
      </c>
      <c r="C73" s="477" t="s">
        <v>3321</v>
      </c>
      <c r="D73" s="477">
        <v>1</v>
      </c>
      <c r="E73" s="482" t="s">
        <v>414</v>
      </c>
      <c r="F73" s="105" t="s">
        <v>415</v>
      </c>
      <c r="G73" s="477" t="s">
        <v>2246</v>
      </c>
      <c r="H73" s="477" t="s">
        <v>1613</v>
      </c>
      <c r="I73" s="477" t="s">
        <v>1620</v>
      </c>
    </row>
    <row r="74" spans="1:9" ht="12.75">
      <c r="A74" s="476" t="s">
        <v>2112</v>
      </c>
      <c r="B74" s="413" t="s">
        <v>3170</v>
      </c>
      <c r="C74" s="477" t="s">
        <v>1618</v>
      </c>
      <c r="D74" s="477">
        <v>1</v>
      </c>
      <c r="E74" s="482" t="s">
        <v>416</v>
      </c>
      <c r="F74" s="105" t="s">
        <v>417</v>
      </c>
      <c r="G74" s="477" t="s">
        <v>2246</v>
      </c>
      <c r="H74" s="477" t="s">
        <v>1613</v>
      </c>
      <c r="I74" s="477" t="s">
        <v>1620</v>
      </c>
    </row>
    <row r="75" spans="1:9" ht="12.75">
      <c r="A75" s="473"/>
      <c r="B75" s="474"/>
      <c r="C75" s="474"/>
      <c r="D75" s="474"/>
      <c r="E75" s="474"/>
      <c r="F75" s="104"/>
      <c r="G75" s="474"/>
      <c r="H75" s="474"/>
      <c r="I75" s="474"/>
    </row>
    <row r="76" spans="1:9" s="486" customFormat="1" ht="12.75">
      <c r="A76" s="487" t="s">
        <v>104</v>
      </c>
      <c r="B76" s="485"/>
      <c r="C76" s="485" t="s">
        <v>1618</v>
      </c>
      <c r="D76" s="485">
        <v>11</v>
      </c>
      <c r="E76" s="491" t="s">
        <v>105</v>
      </c>
      <c r="F76" s="261" t="s">
        <v>106</v>
      </c>
      <c r="G76" s="485" t="s">
        <v>2246</v>
      </c>
      <c r="H76" s="485" t="s">
        <v>1613</v>
      </c>
      <c r="I76" s="485" t="s">
        <v>2099</v>
      </c>
    </row>
    <row r="77" spans="1:9" ht="12.75">
      <c r="A77" s="473"/>
      <c r="B77" s="474"/>
      <c r="C77" s="474"/>
      <c r="D77" s="474"/>
      <c r="E77" s="474"/>
      <c r="F77" s="104"/>
      <c r="G77" s="474"/>
      <c r="H77" s="474"/>
      <c r="I77" s="474"/>
    </row>
    <row r="78" spans="1:9" s="486" customFormat="1" ht="12.75">
      <c r="A78" s="443" t="s">
        <v>1606</v>
      </c>
      <c r="B78" s="485"/>
      <c r="C78" s="477" t="s">
        <v>1618</v>
      </c>
      <c r="D78" s="477">
        <v>9</v>
      </c>
      <c r="E78" s="483" t="s">
        <v>1217</v>
      </c>
      <c r="F78" s="262" t="s">
        <v>1220</v>
      </c>
      <c r="G78" s="477" t="s">
        <v>2252</v>
      </c>
      <c r="H78" s="477" t="s">
        <v>1613</v>
      </c>
      <c r="I78" s="477" t="s">
        <v>2099</v>
      </c>
    </row>
    <row r="79" spans="1:9" s="486" customFormat="1" ht="12.75">
      <c r="A79" s="487" t="s">
        <v>1606</v>
      </c>
      <c r="B79" s="485"/>
      <c r="C79" s="485" t="s">
        <v>1618</v>
      </c>
      <c r="D79" s="485">
        <v>8</v>
      </c>
      <c r="E79" s="483" t="s">
        <v>107</v>
      </c>
      <c r="F79" s="261" t="s">
        <v>108</v>
      </c>
      <c r="G79" s="485" t="s">
        <v>1607</v>
      </c>
      <c r="H79" s="485" t="s">
        <v>1613</v>
      </c>
      <c r="I79" s="485" t="s">
        <v>1620</v>
      </c>
    </row>
    <row r="80" spans="1:9" s="486" customFormat="1" ht="12.75">
      <c r="A80" s="487" t="s">
        <v>1610</v>
      </c>
      <c r="B80" s="485"/>
      <c r="C80" s="485" t="s">
        <v>1618</v>
      </c>
      <c r="D80" s="485">
        <v>8</v>
      </c>
      <c r="E80" s="492" t="s">
        <v>1402</v>
      </c>
      <c r="F80" s="263" t="s">
        <v>1403</v>
      </c>
      <c r="G80" s="485" t="s">
        <v>1607</v>
      </c>
      <c r="H80" s="485" t="s">
        <v>1613</v>
      </c>
      <c r="I80" s="485" t="s">
        <v>1620</v>
      </c>
    </row>
    <row r="81" spans="1:9" ht="12.75">
      <c r="A81" s="473"/>
      <c r="B81" s="474"/>
      <c r="C81" s="474"/>
      <c r="D81" s="474"/>
      <c r="E81" s="474"/>
      <c r="F81" s="104"/>
      <c r="G81" s="474"/>
      <c r="H81" s="474"/>
      <c r="I81" s="474"/>
    </row>
    <row r="82" spans="1:9" ht="12.75">
      <c r="A82" s="443" t="s">
        <v>1611</v>
      </c>
      <c r="B82" s="477"/>
      <c r="C82" s="477" t="s">
        <v>1618</v>
      </c>
      <c r="D82" s="477">
        <v>11</v>
      </c>
      <c r="E82" s="482" t="s">
        <v>418</v>
      </c>
      <c r="F82" s="105" t="s">
        <v>419</v>
      </c>
      <c r="G82" s="477" t="s">
        <v>1639</v>
      </c>
      <c r="H82" s="477" t="s">
        <v>1613</v>
      </c>
      <c r="I82" s="477" t="s">
        <v>1620</v>
      </c>
    </row>
    <row r="83" spans="1:9" ht="12.75">
      <c r="A83" s="476" t="s">
        <v>1611</v>
      </c>
      <c r="B83" s="477"/>
      <c r="C83" s="477" t="s">
        <v>1618</v>
      </c>
      <c r="D83" s="477">
        <v>11</v>
      </c>
      <c r="E83" s="482" t="s">
        <v>420</v>
      </c>
      <c r="F83" s="105" t="s">
        <v>421</v>
      </c>
      <c r="G83" s="477" t="s">
        <v>2252</v>
      </c>
      <c r="H83" s="477" t="s">
        <v>1613</v>
      </c>
      <c r="I83" s="477" t="s">
        <v>1620</v>
      </c>
    </row>
    <row r="84" spans="1:9" ht="12.75">
      <c r="A84" s="473"/>
      <c r="B84" s="474"/>
      <c r="C84" s="474"/>
      <c r="D84" s="474"/>
      <c r="E84" s="474"/>
      <c r="F84" s="104"/>
      <c r="G84" s="474"/>
      <c r="H84" s="474"/>
      <c r="I84" s="474"/>
    </row>
    <row r="85" spans="1:9" ht="12.75">
      <c r="A85" s="443" t="s">
        <v>2211</v>
      </c>
      <c r="B85" s="477"/>
      <c r="C85" s="477" t="s">
        <v>1618</v>
      </c>
      <c r="D85" s="477">
        <v>15</v>
      </c>
      <c r="E85" s="280" t="s">
        <v>2212</v>
      </c>
      <c r="F85" s="281" t="s">
        <v>2213</v>
      </c>
      <c r="G85" s="477" t="s">
        <v>2252</v>
      </c>
      <c r="H85" s="477" t="s">
        <v>1613</v>
      </c>
      <c r="I85" s="477" t="s">
        <v>2099</v>
      </c>
    </row>
    <row r="86" spans="1:9" ht="12.75">
      <c r="A86" s="443" t="s">
        <v>2211</v>
      </c>
      <c r="B86" s="477"/>
      <c r="C86" s="477" t="s">
        <v>1618</v>
      </c>
      <c r="D86" s="477">
        <v>15</v>
      </c>
      <c r="E86" s="280" t="s">
        <v>2214</v>
      </c>
      <c r="F86" s="281" t="s">
        <v>2215</v>
      </c>
      <c r="G86" s="477" t="s">
        <v>1639</v>
      </c>
      <c r="H86" s="477" t="s">
        <v>1613</v>
      </c>
      <c r="I86" s="477" t="s">
        <v>2099</v>
      </c>
    </row>
    <row r="87" spans="1:9" ht="12.75">
      <c r="A87" s="473"/>
      <c r="B87" s="474"/>
      <c r="C87" s="474"/>
      <c r="D87" s="474"/>
      <c r="E87" s="474"/>
      <c r="F87" s="104"/>
      <c r="G87" s="474"/>
      <c r="H87" s="474"/>
      <c r="I87" s="474"/>
    </row>
    <row r="88" spans="1:9" ht="12.75">
      <c r="A88" s="443" t="s">
        <v>2216</v>
      </c>
      <c r="B88" s="477"/>
      <c r="C88" s="477" t="s">
        <v>1618</v>
      </c>
      <c r="D88" s="477">
        <v>7</v>
      </c>
      <c r="E88" s="280" t="s">
        <v>2217</v>
      </c>
      <c r="F88" s="281" t="s">
        <v>2218</v>
      </c>
      <c r="G88" s="477" t="s">
        <v>1639</v>
      </c>
      <c r="H88" s="477" t="s">
        <v>1613</v>
      </c>
      <c r="I88" s="477" t="s">
        <v>2099</v>
      </c>
    </row>
    <row r="89" spans="1:9" ht="12.75">
      <c r="A89" s="443" t="s">
        <v>2216</v>
      </c>
      <c r="B89" s="477"/>
      <c r="C89" s="477" t="s">
        <v>1618</v>
      </c>
      <c r="D89" s="477">
        <v>7</v>
      </c>
      <c r="E89" s="280" t="s">
        <v>2219</v>
      </c>
      <c r="F89" s="281" t="s">
        <v>2220</v>
      </c>
      <c r="G89" s="477" t="s">
        <v>2252</v>
      </c>
      <c r="H89" s="477" t="s">
        <v>1613</v>
      </c>
      <c r="I89" s="477" t="s">
        <v>2099</v>
      </c>
    </row>
    <row r="90" spans="1:9" ht="12.75">
      <c r="A90" s="473"/>
      <c r="B90" s="474"/>
      <c r="C90" s="474"/>
      <c r="D90" s="474"/>
      <c r="E90" s="474"/>
      <c r="F90" s="104"/>
      <c r="G90" s="474"/>
      <c r="H90" s="474"/>
      <c r="I90" s="474"/>
    </row>
    <row r="91" spans="1:9" ht="12.75">
      <c r="A91" s="476" t="s">
        <v>1876</v>
      </c>
      <c r="B91" s="477" t="s">
        <v>2585</v>
      </c>
      <c r="C91" s="477" t="s">
        <v>3168</v>
      </c>
      <c r="D91" s="477">
        <v>4</v>
      </c>
      <c r="E91" s="482" t="s">
        <v>3554</v>
      </c>
      <c r="F91" s="105" t="s">
        <v>3555</v>
      </c>
      <c r="G91" s="477" t="s">
        <v>2246</v>
      </c>
      <c r="H91" s="477" t="s">
        <v>1613</v>
      </c>
      <c r="I91" s="477" t="s">
        <v>1620</v>
      </c>
    </row>
    <row r="92" spans="1:9" ht="12.75">
      <c r="A92" s="476" t="s">
        <v>1876</v>
      </c>
      <c r="B92" s="477" t="s">
        <v>3198</v>
      </c>
      <c r="C92" s="477" t="s">
        <v>3321</v>
      </c>
      <c r="D92" s="477">
        <v>4</v>
      </c>
      <c r="E92" s="482" t="s">
        <v>3556</v>
      </c>
      <c r="F92" s="105" t="s">
        <v>3557</v>
      </c>
      <c r="G92" s="477" t="s">
        <v>2246</v>
      </c>
      <c r="H92" s="477" t="s">
        <v>1613</v>
      </c>
      <c r="I92" s="477" t="s">
        <v>1620</v>
      </c>
    </row>
    <row r="93" spans="1:9" ht="12.75">
      <c r="A93" s="476" t="s">
        <v>1876</v>
      </c>
      <c r="B93" s="477" t="s">
        <v>3201</v>
      </c>
      <c r="C93" s="477" t="s">
        <v>1618</v>
      </c>
      <c r="D93" s="477">
        <v>4</v>
      </c>
      <c r="E93" s="482" t="s">
        <v>3558</v>
      </c>
      <c r="F93" s="105" t="s">
        <v>3559</v>
      </c>
      <c r="G93" s="477" t="s">
        <v>2246</v>
      </c>
      <c r="H93" s="477" t="s">
        <v>1613</v>
      </c>
      <c r="I93" s="477" t="s">
        <v>1620</v>
      </c>
    </row>
    <row r="94" spans="1:9" ht="12.75">
      <c r="A94" s="473"/>
      <c r="B94" s="474"/>
      <c r="C94" s="474"/>
      <c r="D94" s="474"/>
      <c r="E94" s="474"/>
      <c r="F94" s="104"/>
      <c r="G94" s="474"/>
      <c r="H94" s="474"/>
      <c r="I94" s="474"/>
    </row>
    <row r="95" spans="1:9" s="499" customFormat="1" ht="12.75">
      <c r="A95" s="495" t="s">
        <v>1878</v>
      </c>
      <c r="B95" s="496"/>
      <c r="C95" s="496" t="s">
        <v>1618</v>
      </c>
      <c r="D95" s="496">
        <v>3</v>
      </c>
      <c r="E95" s="497" t="str">
        <f>"65064225"</f>
        <v>65064225</v>
      </c>
      <c r="F95" s="498" t="s">
        <v>4049</v>
      </c>
      <c r="G95" s="496" t="s">
        <v>2247</v>
      </c>
      <c r="H95" s="496" t="s">
        <v>1613</v>
      </c>
      <c r="I95" s="496" t="s">
        <v>1620</v>
      </c>
    </row>
    <row r="96" spans="1:9" ht="12.75">
      <c r="A96" s="473"/>
      <c r="B96" s="474"/>
      <c r="C96" s="474"/>
      <c r="D96" s="474"/>
      <c r="E96" s="474"/>
      <c r="F96" s="104"/>
      <c r="G96" s="474"/>
      <c r="H96" s="474"/>
      <c r="I96" s="474"/>
    </row>
    <row r="97" spans="1:9" ht="12.75">
      <c r="A97" s="443" t="s">
        <v>1879</v>
      </c>
      <c r="B97" s="477"/>
      <c r="C97" s="477" t="s">
        <v>1618</v>
      </c>
      <c r="D97" s="477">
        <v>1</v>
      </c>
      <c r="E97" s="482" t="s">
        <v>3560</v>
      </c>
      <c r="F97" s="105" t="s">
        <v>3561</v>
      </c>
      <c r="G97" s="477" t="s">
        <v>2252</v>
      </c>
      <c r="H97" s="477" t="s">
        <v>1613</v>
      </c>
      <c r="I97" s="477" t="s">
        <v>1620</v>
      </c>
    </row>
    <row r="98" spans="1:9" ht="12.75">
      <c r="A98" s="473"/>
      <c r="B98" s="474"/>
      <c r="C98" s="474"/>
      <c r="D98" s="474"/>
      <c r="E98" s="474"/>
      <c r="F98" s="104"/>
      <c r="G98" s="474"/>
      <c r="H98" s="474"/>
      <c r="I98" s="474"/>
    </row>
    <row r="99" spans="1:9" ht="12.75">
      <c r="A99" s="463" t="s">
        <v>3186</v>
      </c>
      <c r="B99" s="428"/>
      <c r="C99" s="477" t="s">
        <v>1618</v>
      </c>
      <c r="D99" s="477">
        <v>9</v>
      </c>
      <c r="E99" s="489">
        <v>65089612</v>
      </c>
      <c r="F99" s="105" t="s">
        <v>4435</v>
      </c>
      <c r="G99" s="477" t="s">
        <v>2252</v>
      </c>
      <c r="H99" s="477" t="s">
        <v>1613</v>
      </c>
      <c r="I99" s="477" t="s">
        <v>2099</v>
      </c>
    </row>
    <row r="100" spans="1:9" ht="12.75">
      <c r="A100" s="473"/>
      <c r="B100" s="474"/>
      <c r="C100" s="474"/>
      <c r="D100" s="474"/>
      <c r="E100" s="474"/>
      <c r="F100" s="104"/>
      <c r="G100" s="474"/>
      <c r="H100" s="474"/>
      <c r="I100" s="474"/>
    </row>
    <row r="101" spans="1:9" ht="12.75">
      <c r="A101" s="443" t="s">
        <v>1633</v>
      </c>
      <c r="B101" s="477"/>
      <c r="C101" s="477" t="s">
        <v>1618</v>
      </c>
      <c r="D101" s="477" t="s">
        <v>1634</v>
      </c>
      <c r="E101" s="482" t="s">
        <v>3564</v>
      </c>
      <c r="F101" s="105" t="s">
        <v>3565</v>
      </c>
      <c r="G101" s="477" t="s">
        <v>2252</v>
      </c>
      <c r="H101" s="477" t="s">
        <v>1613</v>
      </c>
      <c r="I101" s="477" t="s">
        <v>1620</v>
      </c>
    </row>
    <row r="102" spans="1:9" ht="12.75">
      <c r="A102" s="476" t="s">
        <v>1633</v>
      </c>
      <c r="B102" s="477"/>
      <c r="C102" s="477" t="s">
        <v>1618</v>
      </c>
      <c r="D102" s="477" t="s">
        <v>1634</v>
      </c>
      <c r="E102" s="482" t="s">
        <v>3568</v>
      </c>
      <c r="F102" s="105" t="s">
        <v>3569</v>
      </c>
      <c r="G102" s="477" t="s">
        <v>2252</v>
      </c>
      <c r="H102" s="477" t="s">
        <v>1256</v>
      </c>
      <c r="I102" s="477" t="s">
        <v>1620</v>
      </c>
    </row>
    <row r="103" spans="1:9" ht="12.75">
      <c r="A103" s="476" t="s">
        <v>1633</v>
      </c>
      <c r="B103" s="477"/>
      <c r="C103" s="477" t="s">
        <v>1618</v>
      </c>
      <c r="D103" s="477" t="s">
        <v>1634</v>
      </c>
      <c r="E103" s="482" t="s">
        <v>3562</v>
      </c>
      <c r="F103" s="105" t="s">
        <v>3563</v>
      </c>
      <c r="G103" s="477" t="s">
        <v>1639</v>
      </c>
      <c r="H103" s="477" t="s">
        <v>1613</v>
      </c>
      <c r="I103" s="477" t="s">
        <v>1620</v>
      </c>
    </row>
    <row r="104" spans="1:9" ht="12.75">
      <c r="A104" s="476" t="s">
        <v>1633</v>
      </c>
      <c r="B104" s="477"/>
      <c r="C104" s="477" t="s">
        <v>1618</v>
      </c>
      <c r="D104" s="477" t="s">
        <v>1634</v>
      </c>
      <c r="E104" s="482" t="s">
        <v>3566</v>
      </c>
      <c r="F104" s="105" t="s">
        <v>3567</v>
      </c>
      <c r="G104" s="477" t="s">
        <v>1639</v>
      </c>
      <c r="H104" s="477" t="s">
        <v>1256</v>
      </c>
      <c r="I104" s="477" t="s">
        <v>1620</v>
      </c>
    </row>
    <row r="105" spans="1:9" ht="12.75">
      <c r="A105" s="473"/>
      <c r="B105" s="474"/>
      <c r="C105" s="474"/>
      <c r="D105" s="474"/>
      <c r="E105" s="474"/>
      <c r="F105" s="104"/>
      <c r="G105" s="474"/>
      <c r="H105" s="474"/>
      <c r="I105" s="474"/>
    </row>
    <row r="106" spans="1:9" s="486" customFormat="1" ht="12.75">
      <c r="A106" s="487" t="s">
        <v>1635</v>
      </c>
      <c r="B106" s="485"/>
      <c r="C106" s="485" t="s">
        <v>1618</v>
      </c>
      <c r="D106" s="485">
        <v>9</v>
      </c>
      <c r="E106" s="489">
        <v>65088255</v>
      </c>
      <c r="F106" s="105" t="s">
        <v>4436</v>
      </c>
      <c r="G106" s="485" t="s">
        <v>2246</v>
      </c>
      <c r="H106" s="485" t="s">
        <v>1613</v>
      </c>
      <c r="I106" s="485" t="s">
        <v>1620</v>
      </c>
    </row>
    <row r="107" spans="1:9" ht="12.75">
      <c r="A107" s="473"/>
      <c r="B107" s="474"/>
      <c r="C107" s="474"/>
      <c r="D107" s="474"/>
      <c r="E107" s="474"/>
      <c r="F107" s="104"/>
      <c r="G107" s="474"/>
      <c r="H107" s="474"/>
      <c r="I107" s="474"/>
    </row>
    <row r="108" spans="1:9" ht="12.75">
      <c r="A108" s="443" t="s">
        <v>2221</v>
      </c>
      <c r="B108" s="477"/>
      <c r="C108" s="477" t="s">
        <v>1618</v>
      </c>
      <c r="D108" s="477">
        <v>12</v>
      </c>
      <c r="E108" s="280" t="s">
        <v>0</v>
      </c>
      <c r="F108" s="281" t="s">
        <v>1</v>
      </c>
      <c r="G108" s="477" t="s">
        <v>2252</v>
      </c>
      <c r="H108" s="477" t="s">
        <v>1613</v>
      </c>
      <c r="I108" s="477" t="s">
        <v>2099</v>
      </c>
    </row>
    <row r="109" spans="1:9" ht="12.75">
      <c r="A109" s="443" t="s">
        <v>2221</v>
      </c>
      <c r="B109" s="477"/>
      <c r="C109" s="477" t="s">
        <v>1618</v>
      </c>
      <c r="D109" s="477">
        <v>12</v>
      </c>
      <c r="E109" s="280" t="s">
        <v>2</v>
      </c>
      <c r="F109" s="281" t="s">
        <v>3</v>
      </c>
      <c r="G109" s="477" t="s">
        <v>1639</v>
      </c>
      <c r="H109" s="477" t="s">
        <v>1613</v>
      </c>
      <c r="I109" s="477" t="s">
        <v>2099</v>
      </c>
    </row>
    <row r="110" spans="1:9" ht="12.75">
      <c r="A110" s="473"/>
      <c r="B110" s="474"/>
      <c r="C110" s="474"/>
      <c r="D110" s="474"/>
      <c r="E110" s="474"/>
      <c r="F110" s="104"/>
      <c r="G110" s="474"/>
      <c r="H110" s="474"/>
      <c r="I110" s="474"/>
    </row>
    <row r="111" spans="1:9" ht="12.75">
      <c r="A111" s="443" t="s">
        <v>1637</v>
      </c>
      <c r="B111" s="477"/>
      <c r="C111" s="477" t="s">
        <v>1618</v>
      </c>
      <c r="D111" s="477">
        <v>9</v>
      </c>
      <c r="E111" s="489">
        <v>65087459</v>
      </c>
      <c r="F111" s="281" t="s">
        <v>4437</v>
      </c>
      <c r="G111" s="477" t="s">
        <v>2246</v>
      </c>
      <c r="H111" s="477" t="s">
        <v>1613</v>
      </c>
      <c r="I111" s="477" t="s">
        <v>2099</v>
      </c>
    </row>
    <row r="112" spans="1:9" ht="12.75">
      <c r="A112" s="473"/>
      <c r="B112" s="474"/>
      <c r="C112" s="474"/>
      <c r="D112" s="474"/>
      <c r="E112" s="474"/>
      <c r="F112" s="104"/>
      <c r="G112" s="474"/>
      <c r="H112" s="474"/>
      <c r="I112" s="474"/>
    </row>
    <row r="113" spans="1:9" ht="12.75">
      <c r="A113" s="443" t="s">
        <v>4</v>
      </c>
      <c r="B113" s="477"/>
      <c r="C113" s="477" t="s">
        <v>1618</v>
      </c>
      <c r="D113" s="477">
        <v>5</v>
      </c>
      <c r="E113" s="282" t="s">
        <v>5</v>
      </c>
      <c r="F113" s="283" t="s">
        <v>6</v>
      </c>
      <c r="G113" s="477" t="s">
        <v>2252</v>
      </c>
      <c r="H113" s="477" t="s">
        <v>1613</v>
      </c>
      <c r="I113" s="477" t="s">
        <v>2099</v>
      </c>
    </row>
    <row r="114" spans="1:9" ht="12.75">
      <c r="A114" s="443" t="s">
        <v>4</v>
      </c>
      <c r="B114" s="477"/>
      <c r="C114" s="477" t="s">
        <v>1618</v>
      </c>
      <c r="D114" s="477">
        <v>5</v>
      </c>
      <c r="E114" s="282" t="s">
        <v>7</v>
      </c>
      <c r="F114" s="283" t="s">
        <v>8</v>
      </c>
      <c r="G114" s="477" t="s">
        <v>1639</v>
      </c>
      <c r="H114" s="477" t="s">
        <v>1613</v>
      </c>
      <c r="I114" s="477" t="s">
        <v>2099</v>
      </c>
    </row>
    <row r="115" spans="1:9" ht="12.75">
      <c r="A115" s="473"/>
      <c r="B115" s="474"/>
      <c r="C115" s="474"/>
      <c r="D115" s="474"/>
      <c r="E115" s="474"/>
      <c r="F115" s="104"/>
      <c r="G115" s="474"/>
      <c r="H115" s="474"/>
      <c r="I115" s="474"/>
    </row>
    <row r="116" spans="1:9" ht="12.75">
      <c r="A116" s="444" t="s">
        <v>1223</v>
      </c>
      <c r="B116" s="477"/>
      <c r="C116" s="477" t="s">
        <v>1618</v>
      </c>
      <c r="D116" s="477">
        <v>8</v>
      </c>
      <c r="E116" s="460" t="s">
        <v>1218</v>
      </c>
      <c r="F116" s="105" t="s">
        <v>1221</v>
      </c>
      <c r="G116" s="477" t="s">
        <v>2252</v>
      </c>
      <c r="H116" s="477" t="s">
        <v>1613</v>
      </c>
      <c r="I116" s="477" t="s">
        <v>1620</v>
      </c>
    </row>
    <row r="117" spans="1:9" ht="12.75">
      <c r="A117" s="473"/>
      <c r="B117" s="474"/>
      <c r="C117" s="474"/>
      <c r="D117" s="474"/>
      <c r="E117" s="474"/>
      <c r="F117" s="104"/>
      <c r="G117" s="474"/>
      <c r="H117" s="474"/>
      <c r="I117" s="474"/>
    </row>
    <row r="118" spans="1:9" ht="12.75">
      <c r="A118" s="476" t="s">
        <v>1224</v>
      </c>
      <c r="B118" s="477"/>
      <c r="C118" s="477" t="s">
        <v>1618</v>
      </c>
      <c r="D118" s="477">
        <v>8</v>
      </c>
      <c r="E118" s="460" t="s">
        <v>1219</v>
      </c>
      <c r="F118" s="105" t="s">
        <v>1222</v>
      </c>
      <c r="G118" s="477" t="s">
        <v>2252</v>
      </c>
      <c r="H118" s="477" t="s">
        <v>1613</v>
      </c>
      <c r="I118" s="477" t="s">
        <v>1620</v>
      </c>
    </row>
    <row r="119" spans="1:9" ht="12.75">
      <c r="A119" s="473"/>
      <c r="B119" s="474"/>
      <c r="C119" s="474"/>
      <c r="D119" s="474"/>
      <c r="E119" s="474"/>
      <c r="F119" s="104"/>
      <c r="G119" s="474"/>
      <c r="H119" s="474"/>
      <c r="I119" s="474"/>
    </row>
    <row r="120" spans="1:9" ht="12.75">
      <c r="A120" s="443" t="s">
        <v>9</v>
      </c>
      <c r="B120" s="477"/>
      <c r="C120" s="477" t="s">
        <v>1618</v>
      </c>
      <c r="D120" s="477">
        <v>3</v>
      </c>
      <c r="E120" s="282" t="s">
        <v>10</v>
      </c>
      <c r="F120" s="283" t="s">
        <v>11</v>
      </c>
      <c r="G120" s="477" t="s">
        <v>2252</v>
      </c>
      <c r="H120" s="477" t="s">
        <v>1613</v>
      </c>
      <c r="I120" s="477" t="s">
        <v>2099</v>
      </c>
    </row>
    <row r="121" spans="1:9" ht="12.75">
      <c r="A121" s="443" t="s">
        <v>9</v>
      </c>
      <c r="B121" s="477"/>
      <c r="C121" s="477" t="s">
        <v>1618</v>
      </c>
      <c r="D121" s="477">
        <v>3</v>
      </c>
      <c r="E121" s="282" t="s">
        <v>12</v>
      </c>
      <c r="F121" s="283" t="s">
        <v>13</v>
      </c>
      <c r="G121" s="477" t="s">
        <v>1639</v>
      </c>
      <c r="H121" s="477" t="s">
        <v>1613</v>
      </c>
      <c r="I121" s="477" t="s">
        <v>2099</v>
      </c>
    </row>
    <row r="122" spans="1:9" ht="12.75">
      <c r="A122" s="473"/>
      <c r="B122" s="474"/>
      <c r="C122" s="474"/>
      <c r="D122" s="474"/>
      <c r="E122" s="493"/>
      <c r="F122" s="129"/>
      <c r="G122" s="474"/>
      <c r="H122" s="474"/>
      <c r="I122" s="474"/>
    </row>
    <row r="123" spans="1:9" ht="12.75">
      <c r="A123" s="93" t="s">
        <v>3404</v>
      </c>
      <c r="B123" s="477"/>
      <c r="C123" s="477" t="s">
        <v>424</v>
      </c>
      <c r="D123" s="477">
        <v>2.5</v>
      </c>
      <c r="E123" s="282" t="str">
        <f>"65076141"</f>
        <v>65076141</v>
      </c>
      <c r="F123" s="370" t="s">
        <v>4048</v>
      </c>
      <c r="G123" s="477" t="s">
        <v>2252</v>
      </c>
      <c r="H123" s="477" t="s">
        <v>1613</v>
      </c>
      <c r="I123" s="477" t="s">
        <v>2099</v>
      </c>
    </row>
    <row r="124" spans="1:9" ht="12.75">
      <c r="A124" s="473"/>
      <c r="B124" s="474"/>
      <c r="C124" s="474"/>
      <c r="D124" s="474"/>
      <c r="E124" s="474"/>
      <c r="F124" s="104"/>
      <c r="G124" s="474"/>
      <c r="H124" s="474"/>
      <c r="I124" s="474"/>
    </row>
    <row r="125" spans="1:9" ht="12.75">
      <c r="A125" s="476" t="s">
        <v>1253</v>
      </c>
      <c r="B125" s="477"/>
      <c r="C125" s="477" t="s">
        <v>1618</v>
      </c>
      <c r="D125" s="477">
        <v>1</v>
      </c>
      <c r="E125" s="482" t="s">
        <v>425</v>
      </c>
      <c r="F125" s="105" t="s">
        <v>426</v>
      </c>
      <c r="G125" s="477" t="s">
        <v>2247</v>
      </c>
      <c r="H125" s="477" t="s">
        <v>1613</v>
      </c>
      <c r="I125" s="477" t="s">
        <v>1620</v>
      </c>
    </row>
    <row r="126" spans="1:9" ht="12.75">
      <c r="A126" s="473"/>
      <c r="B126" s="474"/>
      <c r="C126" s="474"/>
      <c r="D126" s="474"/>
      <c r="E126" s="474"/>
      <c r="F126" s="104"/>
      <c r="G126" s="474"/>
      <c r="H126" s="474"/>
      <c r="I126" s="474"/>
    </row>
    <row r="127" spans="1:9" ht="12.75">
      <c r="A127" s="443" t="s">
        <v>1225</v>
      </c>
      <c r="B127" s="477"/>
      <c r="C127" s="477" t="s">
        <v>1618</v>
      </c>
      <c r="D127" s="477">
        <v>3</v>
      </c>
      <c r="E127" s="481" t="s">
        <v>427</v>
      </c>
      <c r="F127" s="86" t="s">
        <v>428</v>
      </c>
      <c r="G127" s="477" t="s">
        <v>2252</v>
      </c>
      <c r="H127" s="477" t="s">
        <v>1613</v>
      </c>
      <c r="I127" s="477" t="s">
        <v>2099</v>
      </c>
    </row>
    <row r="128" spans="1:9" ht="12.75">
      <c r="A128" s="473"/>
      <c r="B128" s="474"/>
      <c r="C128" s="474"/>
      <c r="D128" s="474"/>
      <c r="E128" s="474"/>
      <c r="F128" s="104"/>
      <c r="G128" s="474"/>
      <c r="H128" s="474"/>
      <c r="I128" s="474"/>
    </row>
    <row r="129" ht="12.75">
      <c r="F129" s="108"/>
    </row>
    <row r="130" ht="12.75"/>
    <row r="131" ht="12.75"/>
    <row r="132" ht="12.75"/>
    <row r="133" ht="12.75"/>
    <row r="134" ht="12.75"/>
    <row r="135" ht="12.75"/>
    <row r="136" ht="12.75"/>
    <row r="137" ht="12.75"/>
  </sheetData>
  <sheetProtection/>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 Data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tschlab</dc:creator>
  <cp:keywords/>
  <dc:description/>
  <cp:lastModifiedBy>ADuffy</cp:lastModifiedBy>
  <dcterms:created xsi:type="dcterms:W3CDTF">2008-09-08T20:05:38Z</dcterms:created>
  <dcterms:modified xsi:type="dcterms:W3CDTF">2010-11-03T15:18:16Z</dcterms:modified>
  <cp:category/>
  <cp:version/>
  <cp:contentType/>
  <cp:contentStatus/>
</cp:coreProperties>
</file>